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گزارش" sheetId="1" state="visible" r:id="rId1"/>
    <sheet name="ورودی‌ها" sheetId="2" state="visible" r:id="rId2"/>
    <sheet name="راهنما" sheetId="3" state="visible" r:id="rId3"/>
    <sheet name="cal" sheetId="4" state="hidden" r:id="rId4"/>
  </sheets>
  <definedNames>
    <definedName name="_xlnm.Print_Area" localSheetId="0">'گزارش'!$A$1:$H$33</definedName>
    <definedName name="_xlnm.Print_Area" localSheetId="1">'ورودی‌ها'!$A$1:$F$40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0"/>
    <numFmt numFmtId="166" formatCode="+0%;-0%;0%"/>
  </numFmts>
  <fonts count="30">
    <font>
      <name val="Calibri"/>
      <family val="2"/>
      <color theme="1"/>
      <sz val="11"/>
      <scheme val="minor"/>
    </font>
    <font>
      <name val="Vazirmatn"/>
      <sz val="10"/>
    </font>
    <font>
      <name val="Vazirmatn"/>
      <b val="1"/>
      <color rgb="00FFFFFF"/>
      <sz val="15"/>
    </font>
    <font>
      <name val="Vazirmatn"/>
      <color rgb="0094A3B8"/>
      <sz val="9"/>
    </font>
    <font>
      <name val="Vazirmatn"/>
      <b val="1"/>
      <color rgb="00FFFFFF"/>
      <sz val="11"/>
    </font>
    <font>
      <name val="Vazirmatn"/>
      <b val="1"/>
      <sz val="10"/>
    </font>
    <font>
      <name val="Vazirmatn"/>
      <color rgb="000000FF"/>
      <sz val="10"/>
    </font>
    <font>
      <name val="Vazirmatn"/>
      <b val="1"/>
      <color rgb="00DC2626"/>
      <sz val="10"/>
    </font>
    <font>
      <name val="Vazirmatn"/>
      <i val="1"/>
      <color rgb="00475569"/>
      <sz val="9"/>
    </font>
    <font>
      <name val="Vazirmatn"/>
      <b val="1"/>
      <color rgb="00FFFFFF"/>
      <sz val="18"/>
    </font>
    <font>
      <name val="Vazirmatn"/>
      <color rgb="00CBD5E1"/>
      <sz val="11"/>
    </font>
    <font>
      <name val="Vazirmatn"/>
      <b val="1"/>
      <color rgb="0064748B"/>
      <sz val="10"/>
    </font>
    <font>
      <name val="Vazirmatn"/>
      <b val="1"/>
      <color rgb="000891B2"/>
      <sz val="26"/>
    </font>
    <font>
      <name val="Vazirmatn"/>
      <b val="1"/>
      <color rgb="002563EB"/>
      <sz val="26"/>
    </font>
    <font>
      <name val="Vazirmatn"/>
      <b val="1"/>
      <color rgb="00DC2626"/>
      <sz val="26"/>
    </font>
    <font>
      <name val="Vazirmatn"/>
      <b val="1"/>
      <color rgb="000B0F19"/>
      <sz val="26"/>
    </font>
    <font>
      <name val="Vazirmatn"/>
      <b val="1"/>
      <sz val="16"/>
    </font>
    <font>
      <name val="Arial"/>
      <color rgb="000891B2"/>
      <sz val="14"/>
    </font>
    <font>
      <name val="Vazirmatn"/>
      <b val="1"/>
      <color rgb="000891B2"/>
      <sz val="10"/>
    </font>
    <font>
      <name val="Arial"/>
      <color rgb="002563EB"/>
      <sz val="14"/>
    </font>
    <font>
      <name val="Vazirmatn"/>
      <b val="1"/>
      <color rgb="002563EB"/>
      <sz val="10"/>
    </font>
    <font>
      <name val="Vazirmatn"/>
      <color rgb="00475569"/>
      <sz val="10"/>
    </font>
    <font>
      <name val="Vazirmatn"/>
      <b val="1"/>
      <color rgb="00475569"/>
      <sz val="10"/>
    </font>
    <font>
      <name val="Vazirmatn"/>
      <b val="1"/>
      <sz val="11"/>
    </font>
    <font>
      <name val="Vazirmatn"/>
      <b val="1"/>
      <color rgb="00DC2626"/>
      <sz val="11"/>
    </font>
    <font>
      <name val="Vazirmatn"/>
      <sz val="11"/>
    </font>
    <font>
      <name val="Vazirmatn"/>
      <b val="1"/>
      <color rgb="00B45309"/>
      <sz val="10"/>
    </font>
    <font>
      <name val="Vazirmatn"/>
      <color rgb="0094A3B8"/>
      <sz val="8"/>
    </font>
    <font>
      <name val="Vazirmatn"/>
      <b val="1"/>
      <sz val="15"/>
    </font>
    <font>
      <name val="Vazirmatn"/>
      <sz val="9"/>
    </font>
  </fonts>
  <fills count="13">
    <fill>
      <patternFill/>
    </fill>
    <fill>
      <patternFill patternType="gray125"/>
    </fill>
    <fill>
      <patternFill patternType="solid">
        <fgColor rgb="000B0F19"/>
      </patternFill>
    </fill>
    <fill>
      <patternFill patternType="solid">
        <fgColor rgb="002563EB"/>
      </patternFill>
    </fill>
    <fill>
      <patternFill patternType="solid">
        <fgColor rgb="00FFF4CC"/>
      </patternFill>
    </fill>
    <fill>
      <patternFill patternType="solid">
        <fgColor rgb="00E2E8F0"/>
      </patternFill>
    </fill>
    <fill>
      <patternFill patternType="solid">
        <fgColor rgb="00F59E0B"/>
      </patternFill>
    </fill>
    <fill>
      <patternFill patternType="solid">
        <fgColor rgb="00F8FAFC"/>
      </patternFill>
    </fill>
    <fill>
      <patternFill patternType="solid">
        <fgColor rgb="00DC2626"/>
      </patternFill>
    </fill>
    <fill>
      <patternFill patternType="solid">
        <fgColor rgb="00F1F5F9"/>
      </patternFill>
    </fill>
    <fill>
      <patternFill patternType="solid">
        <fgColor rgb="00B45309"/>
      </patternFill>
    </fill>
    <fill>
      <patternFill patternType="solid">
        <fgColor rgb="00FEF3C7"/>
      </patternFill>
    </fill>
    <fill>
      <patternFill patternType="solid">
        <fgColor rgb="00FFFBEB"/>
      </patternFill>
    </fill>
  </fills>
  <borders count="8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</border>
    <border>
      <bottom style="thin">
        <color rgb="00CBD5E1"/>
      </bottom>
    </border>
    <border>
      <bottom style="thin">
        <color rgb="00FDE68A"/>
      </bottom>
    </border>
  </borders>
  <cellStyleXfs count="1">
    <xf numFmtId="0" fontId="1" fillId="0" borderId="0"/>
  </cellStyleXfs>
  <cellXfs count="47">
    <xf numFmtId="0" fontId="0" fillId="0" borderId="0" pivotButton="0" quotePrefix="0" xfId="0"/>
    <xf numFmtId="0" fontId="9" fillId="2" borderId="0" applyAlignment="1" pivotButton="0" quotePrefix="0" xfId="0">
      <alignment horizontal="right" vertical="center" wrapText="1" readingOrder="2"/>
    </xf>
    <xf numFmtId="0" fontId="10" fillId="2" borderId="0" applyAlignment="1" pivotButton="0" quotePrefix="0" xfId="0">
      <alignment horizontal="right" vertical="center" wrapText="1" readingOrder="2"/>
    </xf>
    <xf numFmtId="0" fontId="11" fillId="7" borderId="5" applyAlignment="1" pivotButton="0" quotePrefix="0" xfId="0">
      <alignment horizontal="center" vertical="center" wrapText="1" readingOrder="2"/>
    </xf>
    <xf numFmtId="0" fontId="0" fillId="7" borderId="0" applyAlignment="1" pivotButton="0" quotePrefix="0" xfId="0">
      <alignment horizontal="center" vertical="center" wrapText="1" readingOrder="2"/>
    </xf>
    <xf numFmtId="9" fontId="12" fillId="7" borderId="0" applyAlignment="1" pivotButton="0" quotePrefix="0" xfId="0">
      <alignment horizontal="center" vertical="center" wrapText="1" readingOrder="2"/>
    </xf>
    <xf numFmtId="9" fontId="13" fillId="7" borderId="0" applyAlignment="1" pivotButton="0" quotePrefix="0" xfId="0">
      <alignment horizontal="center" vertical="center" wrapText="1" readingOrder="2"/>
    </xf>
    <xf numFmtId="166" fontId="14" fillId="7" borderId="0" applyAlignment="1" pivotButton="0" quotePrefix="0" xfId="0">
      <alignment horizontal="center" vertical="center" wrapText="1" readingOrder="2"/>
    </xf>
    <xf numFmtId="2" fontId="15" fillId="7" borderId="0" applyAlignment="1" pivotButton="0" quotePrefix="0" xfId="0">
      <alignment horizontal="center" vertical="center" wrapText="1" readingOrder="2"/>
    </xf>
    <xf numFmtId="0" fontId="16" fillId="0" borderId="0" applyAlignment="1" pivotButton="0" quotePrefix="0" xfId="0">
      <alignment horizontal="center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17" fillId="0" borderId="0" applyAlignment="1" pivotButton="0" quotePrefix="0" xfId="0">
      <alignment horizontal="right" vertical="center"/>
    </xf>
    <xf numFmtId="9" fontId="18" fillId="0" borderId="0" applyAlignment="1" pivotButton="0" quotePrefix="0" xfId="0">
      <alignment horizontal="center" vertical="center" wrapText="1" readingOrder="2"/>
    </xf>
    <xf numFmtId="0" fontId="19" fillId="0" borderId="0" applyAlignment="1" pivotButton="0" quotePrefix="0" xfId="0">
      <alignment horizontal="right" vertical="center"/>
    </xf>
    <xf numFmtId="9" fontId="20" fillId="0" borderId="0" applyAlignment="1" pivotButton="0" quotePrefix="0" xfId="0">
      <alignment horizontal="center" vertical="center" wrapText="1" readingOrder="2"/>
    </xf>
    <xf numFmtId="0" fontId="21" fillId="0" borderId="0" applyAlignment="1" pivotButton="0" quotePrefix="0" xfId="0">
      <alignment horizontal="right" vertical="center" wrapText="1" readingOrder="2"/>
    </xf>
    <xf numFmtId="0" fontId="4" fillId="8" borderId="0" applyAlignment="1" pivotButton="0" quotePrefix="0" xfId="0">
      <alignment horizontal="right" vertical="center" wrapText="1" readingOrder="2"/>
    </xf>
    <xf numFmtId="0" fontId="22" fillId="9" borderId="0" applyAlignment="1" pivotButton="0" quotePrefix="0" xfId="0">
      <alignment horizontal="center" vertical="center" wrapText="1" readingOrder="2"/>
    </xf>
    <xf numFmtId="0" fontId="23" fillId="0" borderId="6" applyAlignment="1" pivotButton="0" quotePrefix="0" xfId="0">
      <alignment horizontal="right" vertical="center" wrapText="1" readingOrder="2"/>
    </xf>
    <xf numFmtId="0" fontId="0" fillId="0" borderId="6" pivotButton="0" quotePrefix="0" xfId="0"/>
    <xf numFmtId="0" fontId="24" fillId="0" borderId="6" applyAlignment="1" pivotButton="0" quotePrefix="0" xfId="0">
      <alignment horizontal="center" vertical="center" wrapText="1" readingOrder="2"/>
    </xf>
    <xf numFmtId="0" fontId="1" fillId="0" borderId="6" applyAlignment="1" pivotButton="0" quotePrefix="0" xfId="0">
      <alignment horizontal="center" vertical="center" wrapText="1" readingOrder="2"/>
    </xf>
    <xf numFmtId="0" fontId="21" fillId="0" borderId="6" applyAlignment="1" pivotButton="0" quotePrefix="0" xfId="0">
      <alignment horizontal="right" vertical="center" wrapText="1" readingOrder="2"/>
    </xf>
    <xf numFmtId="0" fontId="4" fillId="3" borderId="0" applyAlignment="1" pivotButton="0" quotePrefix="0" xfId="0">
      <alignment horizontal="right" vertical="center" wrapText="1" readingOrder="2"/>
    </xf>
    <xf numFmtId="0" fontId="25" fillId="0" borderId="0" applyAlignment="1" pivotButton="0" quotePrefix="0" xfId="0">
      <alignment horizontal="right" vertical="center" wrapText="1" readingOrder="2"/>
    </xf>
    <xf numFmtId="0" fontId="4" fillId="10" borderId="0" applyAlignment="1" pivotButton="0" quotePrefix="0" xfId="0">
      <alignment horizontal="right" vertical="center" wrapText="1" readingOrder="2"/>
    </xf>
    <xf numFmtId="0" fontId="26" fillId="11" borderId="0" applyAlignment="1" pivotButton="0" quotePrefix="0" xfId="0">
      <alignment horizontal="center" vertical="center" wrapText="1" readingOrder="2"/>
    </xf>
    <xf numFmtId="0" fontId="23" fillId="12" borderId="7" applyAlignment="1" pivotButton="0" quotePrefix="0" xfId="0">
      <alignment horizontal="right" vertical="center" wrapText="1" readingOrder="2"/>
    </xf>
    <xf numFmtId="0" fontId="0" fillId="12" borderId="7" pivotButton="0" quotePrefix="0" xfId="0"/>
    <xf numFmtId="0" fontId="1" fillId="12" borderId="7" applyAlignment="1" pivotButton="0" quotePrefix="0" xfId="0">
      <alignment horizontal="center" vertical="center" wrapText="1" readingOrder="2"/>
    </xf>
    <xf numFmtId="0" fontId="27" fillId="0" borderId="0" applyAlignment="1" pivotButton="0" quotePrefix="0" xfId="0">
      <alignment horizontal="center" vertical="center" wrapText="1" readingOrder="2"/>
    </xf>
    <xf numFmtId="0" fontId="2" fillId="2" borderId="0" applyAlignment="1" pivotButton="0" quotePrefix="0" xfId="0">
      <alignment horizontal="right" vertical="center" wrapText="1" readingOrder="2"/>
    </xf>
    <xf numFmtId="0" fontId="3" fillId="2" borderId="0" applyAlignment="1" pivotButton="0" quotePrefix="0" xfId="0">
      <alignment horizontal="right" vertical="center" wrapText="1" readingOrder="2"/>
    </xf>
    <xf numFmtId="0" fontId="6" fillId="4" borderId="1" applyAlignment="1" pivotButton="0" quotePrefix="0" xfId="0">
      <alignment horizontal="center" vertical="center" wrapText="1" readingOrder="2"/>
    </xf>
    <xf numFmtId="49" fontId="6" fillId="4" borderId="1" applyAlignment="1" pivotButton="0" quotePrefix="0" xfId="0">
      <alignment horizontal="center" vertical="center" wrapText="1" readingOrder="2"/>
    </xf>
    <xf numFmtId="9" fontId="6" fillId="4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center" vertical="center" wrapText="1" readingOrder="2"/>
    </xf>
    <xf numFmtId="0" fontId="0" fillId="0" borderId="4" pivotButton="0" quotePrefix="0" xfId="0"/>
    <xf numFmtId="0" fontId="6" fillId="4" borderId="1" applyAlignment="1" pivotButton="0" quotePrefix="0" xfId="0">
      <alignment horizontal="right" vertical="center" wrapText="1" readingOrder="2"/>
    </xf>
    <xf numFmtId="165" fontId="7" fillId="0" borderId="1" applyAlignment="1" pivotButton="0" quotePrefix="0" xfId="0">
      <alignment horizontal="center" vertical="center" wrapText="1" readingOrder="2"/>
    </xf>
    <xf numFmtId="0" fontId="8" fillId="0" borderId="0" pivotButton="0" quotePrefix="0" xfId="0"/>
    <xf numFmtId="0" fontId="4" fillId="6" borderId="0" applyAlignment="1" pivotButton="0" quotePrefix="0" xfId="0">
      <alignment horizontal="right" vertical="center" wrapText="1" readingOrder="2"/>
    </xf>
    <xf numFmtId="0" fontId="28" fillId="0" borderId="0" applyAlignment="1" pivotButton="0" quotePrefix="0" xfId="0">
      <alignment horizontal="right" vertical="center" wrapText="1" readingOrder="2"/>
    </xf>
    <xf numFmtId="0" fontId="1" fillId="0" borderId="0" applyAlignment="1" pivotButton="0" quotePrefix="0" xfId="0">
      <alignment horizontal="right" vertical="center" wrapText="1" readingOrder="2"/>
    </xf>
    <xf numFmtId="0" fontId="29" fillId="0" borderId="0" applyAlignment="1" pivotButton="0" quotePrefix="0" xfId="0">
      <alignment horizontal="right" vertical="center" wrapText="1" readingOrder="2"/>
    </xf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dxfs count="7">
    <dxf>
      <font>
        <name val="Vazirmatn"/>
        <b val="1"/>
        <color rgb="0015803D"/>
        <sz val="26"/>
      </font>
    </dxf>
    <dxf>
      <font>
        <name val="Vazirmatn"/>
        <b val="1"/>
        <color rgb="0015803D"/>
        <sz val="16"/>
      </font>
      <fill>
        <patternFill patternType="solid">
          <fgColor rgb="00DCFCE7"/>
        </patternFill>
      </fill>
    </dxf>
    <dxf>
      <font>
        <name val="Vazirmatn"/>
        <b val="1"/>
        <color rgb="00B45309"/>
        <sz val="16"/>
      </font>
      <fill>
        <patternFill patternType="solid">
          <fgColor rgb="00FEF3C7"/>
        </patternFill>
      </fill>
    </dxf>
    <dxf>
      <font>
        <name val="Vazirmatn"/>
        <b val="1"/>
        <color rgb="00DC2626"/>
        <sz val="16"/>
      </font>
      <fill>
        <patternFill patternType="solid">
          <fgColor rgb="00FEE2E2"/>
        </patternFill>
      </fill>
    </dxf>
    <dxf>
      <font>
        <name val="Vazirmatn"/>
        <b val="1"/>
        <color rgb="0015803D"/>
        <sz val="26"/>
      </font>
      <fill>
        <patternFill patternType="solid">
          <fgColor rgb="00DCFCE7"/>
        </patternFill>
      </fill>
    </dxf>
    <dxf>
      <font>
        <name val="Vazirmatn"/>
        <b val="1"/>
        <color rgb="00B45309"/>
        <sz val="26"/>
      </font>
      <fill>
        <patternFill patternType="solid">
          <fgColor rgb="00FEF3C7"/>
        </patternFill>
      </fill>
    </dxf>
    <dxf>
      <font>
        <name val="Vazirmatn"/>
        <b val="1"/>
        <color rgb="00DC2626"/>
        <sz val="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rightToLeft="1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</cols>
  <sheetData>
    <row r="1" ht="36" customHeight="1">
      <c r="A1" s="1" t="inlineStr">
        <is>
          <t>گزارش هفتگی پیشرفت پروژه</t>
        </is>
      </c>
    </row>
    <row r="2" ht="24" customHeight="1">
      <c r="A2" s="2">
        <f>'ورودی‌ها'!C5&amp;"   ·   هفته‌ی "&amp;'ورودی‌ها'!C6&amp;"   ·   "&amp;IF('ورودی‌ها'!I7="",'ورودی‌ها'!C7,IF('ورودی‌ها'!I7="","",IFERROR(INDEX(cal!$A$2:$A$52,MATCH('ورودی‌ها'!I7,cal!$B$2:$B$52,1))&amp;"/"&amp;TEXT(IF(('ورودی‌ها'!I7-INDEX(cal!$B$2:$B$52,MATCH('ورودی‌ها'!I7,cal!$B$2:$B$52,1)))&lt;186,INT(('ورودی‌ها'!I7-INDEX(cal!$B$2:$B$52,MATCH('ورودی‌ها'!I7,cal!$B$2:$B$52,1)))/31)+1,INT((('ورودی‌ها'!I7-INDEX(cal!$B$2:$B$52,MATCH('ورودی‌ها'!I7,cal!$B$2:$B$52,1)))-186)/30)+7),"00")&amp;"/"&amp;TEXT(IF(('ورودی‌ها'!I7-INDEX(cal!$B$2:$B$52,MATCH('ورودی‌ها'!I7,cal!$B$2:$B$52,1)))&lt;186,MOD(('ورودی‌ها'!I7-INDEX(cal!$B$2:$B$52,MATCH('ورودی‌ها'!I7,cal!$B$2:$B$52,1))),31)+1,MOD(('ورودی‌ها'!I7-INDEX(cal!$B$2:$B$52,MATCH('ورودی‌ها'!I7,cal!$B$2:$B$52,1)))-186,30)+1),"00"),"")))&amp;IF('ورودی‌ها'!C8="","","   ·   "&amp;'ورودی‌ها'!C8)</f>
        <v/>
      </c>
    </row>
    <row r="4" ht="22" customHeight="1">
      <c r="A4" s="3" t="inlineStr">
        <is>
          <t>پیشرفت واقعی</t>
        </is>
      </c>
      <c r="B4" s="4" t="n"/>
      <c r="C4" s="3" t="inlineStr">
        <is>
          <t>پیشرفت برنامه‌ای</t>
        </is>
      </c>
      <c r="D4" s="4" t="n"/>
      <c r="E4" s="3" t="inlineStr">
        <is>
          <t>انحراف</t>
        </is>
      </c>
      <c r="F4" s="4" t="n"/>
      <c r="G4" s="3" t="inlineStr">
        <is>
          <t>شاخص SPI</t>
        </is>
      </c>
      <c r="H4" s="4" t="n"/>
    </row>
    <row r="5" ht="26" customHeight="1">
      <c r="A5" s="5">
        <f>'ورودی‌ها'!$C$11</f>
        <v/>
      </c>
      <c r="B5" s="4" t="n"/>
      <c r="C5" s="6">
        <f>'ورودی‌ها'!$C$12</f>
        <v/>
      </c>
      <c r="D5" s="4" t="n"/>
      <c r="E5" s="7">
        <f>IF('ورودی‌ها'!$C$12="","",'ورودی‌ها'!$C$11-'ورودی‌ها'!$C$12)</f>
        <v/>
      </c>
      <c r="F5" s="4" t="n"/>
      <c r="G5" s="8">
        <f>IF(OR('ورودی‌ها'!$C$12="",'ورودی‌ها'!$C$12=0),"",'ورودی‌ها'!$C$11/'ورودی‌ها'!$C$12)</f>
        <v/>
      </c>
      <c r="H5" s="4" t="n"/>
    </row>
    <row r="6" ht="26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8" ht="34" customHeight="1">
      <c r="A8" s="9">
        <f>IF(IF(OR('ورودی‌ها'!$C$12="",'ورودی‌ها'!$C$12=0),"",'ورودی‌ها'!$C$11/'ورودی‌ها'!$C$12)="","",IF(IF(OR('ورودی‌ها'!$C$12="",'ورودی‌ها'!$C$12=0),"",'ورودی‌ها'!$C$11/'ورودی‌ها'!$C$12)&gt;=0.95,"وضعیت: در برنامه",IF(IF(OR('ورودی‌ها'!$C$12="",'ورودی‌ها'!$C$12=0),"",'ورودی‌ها'!$C$11/'ورودی‌ها'!$C$12)&gt;=0.85,"وضعیت: هشدار","وضعیت: عقب‌افتاده")))</f>
        <v/>
      </c>
    </row>
    <row r="10" ht="22" customHeight="1">
      <c r="A10" s="10" t="inlineStr">
        <is>
          <t>واقعی</t>
        </is>
      </c>
      <c r="B10" s="11">
        <f>IF('ورودی‌ها'!$C$11="","",REPT("█",ROUND(MIN(1,'ورودی‌ها'!$C$11)*40,0)))</f>
        <v/>
      </c>
      <c r="H10" s="12">
        <f>'ورودی‌ها'!$C$11</f>
        <v/>
      </c>
    </row>
    <row r="11" ht="22" customHeight="1">
      <c r="A11" s="10" t="inlineStr">
        <is>
          <t>برنامه</t>
        </is>
      </c>
      <c r="B11" s="13">
        <f>IF('ورودی‌ها'!$C$12="","",REPT("█",ROUND(MIN(1,'ورودی‌ها'!$C$12)*40,0)))</f>
        <v/>
      </c>
      <c r="H11" s="14">
        <f>'ورودی‌ها'!$C$12</f>
        <v/>
      </c>
    </row>
    <row r="12">
      <c r="A12" s="15">
        <f>IF(OR('ورودی‌ها'!$C$13="",'ورودی‌ها'!$C$14=""),"","پیشرفت همین هفته: "&amp;TEXT('ورودی‌ها'!$C$11-'ورودی‌ها'!$C$13,"+0%;-0%")&amp;"   ·   طبق برنامه باید: "&amp;TEXT('ورودی‌ها'!$C$12-'ورودی‌ها'!$C$14,"+0%;-0%"))</f>
        <v/>
      </c>
    </row>
    <row r="14" ht="24" customHeight="1">
      <c r="A14" s="16" t="inlineStr">
        <is>
          <t>۳ فعالیت با بیشترین تأخیر</t>
        </is>
      </c>
    </row>
    <row r="15">
      <c r="A15" s="17" t="inlineStr">
        <is>
          <t>فعالیت</t>
        </is>
      </c>
      <c r="D15" s="17" t="inlineStr">
        <is>
          <t>تأخیر</t>
        </is>
      </c>
      <c r="E15" s="17" t="inlineStr">
        <is>
          <t>پایان پیش‌بینی</t>
        </is>
      </c>
      <c r="F15" s="17" t="inlineStr">
        <is>
          <t>علت</t>
        </is>
      </c>
    </row>
    <row r="16" ht="24" customHeight="1">
      <c r="A16" s="18">
        <f>IFERROR(INDEX('ورودی‌ها'!$A$17:$A$26,MATCH(LARGE('ورودی‌ها'!$L$17:$L$26,1),'ورودی‌ها'!$L$17:$L$26,0)),IF(0=0,"— بدون فعالیت عقب‌افتاده —",""))</f>
        <v/>
      </c>
      <c r="B16" s="19" t="n"/>
      <c r="C16" s="19" t="n"/>
      <c r="D16" s="20">
        <f>IFERROR(INDEX('ورودی‌ها'!$D$17:$D$26,MATCH(LARGE('ورودی‌ها'!$L$17:$L$26,1),'ورودی‌ها'!$L$17:$L$26,0))&amp;" روز","")</f>
        <v/>
      </c>
      <c r="E16" s="21">
        <f>IFERROR(INDEX('ورودی‌ها'!$C$17:$C$26,MATCH(LARGE('ورودی‌ها'!$L$17:$L$26,1),'ورودی‌ها'!$L$17:$L$26,0)),"")</f>
        <v/>
      </c>
      <c r="F16" s="22">
        <f>IFERROR(INDEX('ورودی‌ها'!$E$17:$E$26,MATCH(LARGE('ورودی‌ها'!$L$17:$L$26,1),'ورودی‌ها'!$L$17:$L$26,0)),"")</f>
        <v/>
      </c>
      <c r="G16" s="19" t="n"/>
      <c r="H16" s="19" t="n"/>
    </row>
    <row r="17" ht="24" customHeight="1">
      <c r="A17" s="18">
        <f>IFERROR(INDEX('ورودی‌ها'!$A$17:$A$26,MATCH(LARGE('ورودی‌ها'!$L$17:$L$26,2),'ورودی‌ها'!$L$17:$L$26,0)),IF(1=0,"— بدون فعالیت عقب‌افتاده —",""))</f>
        <v/>
      </c>
      <c r="B17" s="19" t="n"/>
      <c r="C17" s="19" t="n"/>
      <c r="D17" s="20">
        <f>IFERROR(INDEX('ورودی‌ها'!$D$17:$D$26,MATCH(LARGE('ورودی‌ها'!$L$17:$L$26,2),'ورودی‌ها'!$L$17:$L$26,0))&amp;" روز","")</f>
        <v/>
      </c>
      <c r="E17" s="21">
        <f>IFERROR(INDEX('ورودی‌ها'!$C$17:$C$26,MATCH(LARGE('ورودی‌ها'!$L$17:$L$26,2),'ورودی‌ها'!$L$17:$L$26,0)),"")</f>
        <v/>
      </c>
      <c r="F17" s="22">
        <f>IFERROR(INDEX('ورودی‌ها'!$E$17:$E$26,MATCH(LARGE('ورودی‌ها'!$L$17:$L$26,2),'ورودی‌ها'!$L$17:$L$26,0)),"")</f>
        <v/>
      </c>
      <c r="G17" s="19" t="n"/>
      <c r="H17" s="19" t="n"/>
    </row>
    <row r="18" ht="24" customHeight="1">
      <c r="A18" s="18">
        <f>IFERROR(INDEX('ورودی‌ها'!$A$17:$A$26,MATCH(LARGE('ورودی‌ها'!$L$17:$L$26,3),'ورودی‌ها'!$L$17:$L$26,0)),IF(2=0,"— بدون فعالیت عقب‌افتاده —",""))</f>
        <v/>
      </c>
      <c r="B18" s="19" t="n"/>
      <c r="C18" s="19" t="n"/>
      <c r="D18" s="20">
        <f>IFERROR(INDEX('ورودی‌ها'!$D$17:$D$26,MATCH(LARGE('ورودی‌ها'!$L$17:$L$26,3),'ورودی‌ها'!$L$17:$L$26,0))&amp;" روز","")</f>
        <v/>
      </c>
      <c r="E18" s="21">
        <f>IFERROR(INDEX('ورودی‌ها'!$C$17:$C$26,MATCH(LARGE('ورودی‌ها'!$L$17:$L$26,3),'ورودی‌ها'!$L$17:$L$26,0)),"")</f>
        <v/>
      </c>
      <c r="F18" s="22">
        <f>IFERROR(INDEX('ورودی‌ها'!$E$17:$E$26,MATCH(LARGE('ورودی‌ها'!$L$17:$L$26,3),'ورودی‌ها'!$L$17:$L$26,0)),"")</f>
        <v/>
      </c>
      <c r="G18" s="19" t="n"/>
      <c r="H18" s="19" t="n"/>
    </row>
    <row r="20" ht="24" customHeight="1">
      <c r="A20" s="23" t="inlineStr">
        <is>
          <t>برنامه‌ی هفته‌ی بعد</t>
        </is>
      </c>
    </row>
    <row r="21" ht="20" customHeight="1">
      <c r="A21" s="24">
        <f>IF('ورودی‌ها'!A30="","",'ورودی‌ها'!A30)</f>
        <v/>
      </c>
    </row>
    <row r="22" ht="20" customHeight="1">
      <c r="A22" s="24">
        <f>IF('ورودی‌ها'!A31="","",'ورودی‌ها'!A31)</f>
        <v/>
      </c>
    </row>
    <row r="23" ht="20" customHeight="1">
      <c r="A23" s="24">
        <f>IF('ورودی‌ها'!A32="","",'ورودی‌ها'!A32)</f>
        <v/>
      </c>
    </row>
    <row r="24" ht="20" customHeight="1">
      <c r="A24" s="24">
        <f>IF('ورودی‌ها'!A33="","",'ورودی‌ها'!A33)</f>
        <v/>
      </c>
    </row>
    <row r="25" ht="20" customHeight="1">
      <c r="A25" s="24">
        <f>IF('ورودی‌ها'!A34="","",'ورودی‌ها'!A34)</f>
        <v/>
      </c>
    </row>
    <row r="27" ht="24" customHeight="1">
      <c r="A27" s="25" t="inlineStr">
        <is>
          <t>تصمیم‌های لازم از مدیریت</t>
        </is>
      </c>
    </row>
    <row r="28">
      <c r="A28" s="26" t="inlineStr">
        <is>
          <t>موضوع</t>
        </is>
      </c>
      <c r="E28" s="26" t="inlineStr">
        <is>
          <t>از چه کسی</t>
        </is>
      </c>
      <c r="G28" s="26" t="inlineStr">
        <is>
          <t>تا چه تاریخی</t>
        </is>
      </c>
    </row>
    <row r="29" ht="24" customHeight="1">
      <c r="A29" s="27">
        <f>IF('ورودی‌ها'!A38="","",'ورودی‌ها'!A38)</f>
        <v/>
      </c>
      <c r="B29" s="28" t="n"/>
      <c r="C29" s="28" t="n"/>
      <c r="D29" s="28" t="n"/>
      <c r="E29" s="29">
        <f>IF('ورودی‌ها'!C38="","",'ورودی‌ها'!C38)</f>
        <v/>
      </c>
      <c r="F29" s="28" t="n"/>
      <c r="G29" s="29">
        <f>IF('ورودی‌ها'!E38="","",'ورودی‌ها'!E38)</f>
        <v/>
      </c>
      <c r="H29" s="28" t="n"/>
    </row>
    <row r="30" ht="24" customHeight="1">
      <c r="A30" s="27">
        <f>IF('ورودی‌ها'!A39="","",'ورودی‌ها'!A39)</f>
        <v/>
      </c>
      <c r="B30" s="28" t="n"/>
      <c r="C30" s="28" t="n"/>
      <c r="D30" s="28" t="n"/>
      <c r="E30" s="29">
        <f>IF('ورودی‌ها'!C39="","",'ورودی‌ها'!C39)</f>
        <v/>
      </c>
      <c r="F30" s="28" t="n"/>
      <c r="G30" s="29">
        <f>IF('ورودی‌ها'!E39="","",'ورودی‌ها'!E39)</f>
        <v/>
      </c>
      <c r="H30" s="28" t="n"/>
    </row>
    <row r="31" ht="24" customHeight="1">
      <c r="A31" s="27">
        <f>IF('ورودی‌ها'!A40="","",'ورودی‌ها'!A40)</f>
        <v/>
      </c>
      <c r="B31" s="28" t="n"/>
      <c r="C31" s="28" t="n"/>
      <c r="D31" s="28" t="n"/>
      <c r="E31" s="29">
        <f>IF('ورودی‌ها'!C40="","",'ورودی‌ها'!C40)</f>
        <v/>
      </c>
      <c r="F31" s="28" t="n"/>
      <c r="G31" s="29">
        <f>IF('ورودی‌ها'!E40="","",'ورودی‌ها'!E40)</f>
        <v/>
      </c>
      <c r="H31" s="28" t="n"/>
    </row>
    <row r="33">
      <c r="A33" s="30" t="inlineStr">
        <is>
          <t>AXISLABS · اکسیس لبز — از داده تا تصمیم · axislabs.ir · t.me/iraxislabs</t>
        </is>
      </c>
    </row>
  </sheetData>
  <mergeCells count="43">
    <mergeCell ref="F18:H18"/>
    <mergeCell ref="A24:H24"/>
    <mergeCell ref="A18:C18"/>
    <mergeCell ref="A5:B6"/>
    <mergeCell ref="G5:H6"/>
    <mergeCell ref="A29:D29"/>
    <mergeCell ref="F17:H17"/>
    <mergeCell ref="A1:H1"/>
    <mergeCell ref="A28:D28"/>
    <mergeCell ref="C4:D4"/>
    <mergeCell ref="E4:F4"/>
    <mergeCell ref="B10:G10"/>
    <mergeCell ref="A31:D31"/>
    <mergeCell ref="E29:F29"/>
    <mergeCell ref="A25:H25"/>
    <mergeCell ref="A30:D30"/>
    <mergeCell ref="A17:C17"/>
    <mergeCell ref="E28:F28"/>
    <mergeCell ref="G28:H28"/>
    <mergeCell ref="A27:H27"/>
    <mergeCell ref="E31:F31"/>
    <mergeCell ref="A12:H12"/>
    <mergeCell ref="A21:H21"/>
    <mergeCell ref="E30:F30"/>
    <mergeCell ref="G30:H30"/>
    <mergeCell ref="A2:H2"/>
    <mergeCell ref="C5:D6"/>
    <mergeCell ref="A33:H33"/>
    <mergeCell ref="E5:F6"/>
    <mergeCell ref="A14:H14"/>
    <mergeCell ref="A15:C15"/>
    <mergeCell ref="A23:H23"/>
    <mergeCell ref="A8:H8"/>
    <mergeCell ref="A22:H22"/>
    <mergeCell ref="A4:B4"/>
    <mergeCell ref="G4:H4"/>
    <mergeCell ref="F16:H16"/>
    <mergeCell ref="G29:H29"/>
    <mergeCell ref="A20:H20"/>
    <mergeCell ref="G31:H31"/>
    <mergeCell ref="F15:H15"/>
    <mergeCell ref="A16:C16"/>
    <mergeCell ref="B11:G11"/>
  </mergeCells>
  <conditionalFormatting sqref="E5">
    <cfRule type="expression" priority="1" dxfId="0">
      <formula>AND(ISNUMBER(E5),E5&gt;=0)</formula>
    </cfRule>
  </conditionalFormatting>
  <conditionalFormatting sqref="A8:H8">
    <cfRule type="expression" priority="2" dxfId="1" stopIfTrue="1">
      <formula>AND(ISNUMBER('ورودی‌ها'!$C$11),'ورودی‌ها'!$C$12&gt;0,'ورودی‌ها'!$C$11/'ورودی‌ها'!$C$12&gt;=0.95)</formula>
    </cfRule>
    <cfRule type="expression" priority="4" dxfId="2" stopIfTrue="1">
      <formula>AND(ISNUMBER('ورودی‌ها'!$C$11),'ورودی‌ها'!$C$12&gt;0,'ورودی‌ها'!$C$11/'ورودی‌ها'!$C$12&gt;=0.85)</formula>
    </cfRule>
    <cfRule type="expression" priority="6" dxfId="3" stopIfTrue="1">
      <formula>AND(ISNUMBER('ورودی‌ها'!$C$11),'ورودی‌ها'!$C$12&gt;0,'ورودی‌ها'!$C$11/'ورودی‌ها'!$C$12&gt;=0)</formula>
    </cfRule>
  </conditionalFormatting>
  <conditionalFormatting sqref="G5:H6">
    <cfRule type="expression" priority="3" dxfId="4" stopIfTrue="1">
      <formula>AND(ISNUMBER($G$5),$G$5&gt;=0.95)</formula>
    </cfRule>
    <cfRule type="expression" priority="5" dxfId="5" stopIfTrue="1">
      <formula>AND(ISNUMBER($G$5),$G$5&gt;=0.85)</formula>
    </cfRule>
    <cfRule type="expression" priority="7" dxfId="6" stopIfTrue="1">
      <formula>AND(ISNUMBER($G$5),$G$5&gt;=0)</formula>
    </cfRule>
  </conditionalFormatting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2" customWidth="1" min="4" max="4"/>
    <col width="16" customWidth="1" min="5" max="5"/>
    <col width="12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</cols>
  <sheetData>
    <row r="1" ht="30" customHeight="1">
      <c r="A1" s="31" t="inlineStr">
        <is>
          <t>ورودی‌های گزارش هفتگی</t>
        </is>
      </c>
    </row>
    <row r="2">
      <c r="A2" s="32" t="inlineStr">
        <is>
          <t>فقط سلول‌های آبیِ زمینه‌زرد را پر کنید؛ برگه‌ی «گزارش» خودکار ساخته می‌شود. تاریخ‌ها شمسی: 1405/07/20</t>
        </is>
      </c>
    </row>
    <row r="4" ht="24" customHeight="1">
      <c r="A4" s="23" t="inlineStr">
        <is>
          <t>۱. مشخصات</t>
        </is>
      </c>
    </row>
    <row r="5">
      <c r="A5" s="10" t="inlineStr">
        <is>
          <t>نام پروژه</t>
        </is>
      </c>
      <c r="C5" s="33" t="inlineStr">
        <is>
          <t>مجتمع مسکونی نمونه</t>
        </is>
      </c>
    </row>
    <row r="6">
      <c r="A6" s="10" t="inlineStr">
        <is>
          <t>شماره‌ی هفته</t>
        </is>
      </c>
      <c r="C6" s="33" t="n">
        <v>14</v>
      </c>
    </row>
    <row r="7">
      <c r="A7" s="10" t="inlineStr">
        <is>
          <t>تاریخ گزارش</t>
        </is>
      </c>
      <c r="C7" s="34" t="inlineStr">
        <is>
          <t>1405/07/20</t>
        </is>
      </c>
      <c r="H7">
        <f>IF(ISNUMBER(C7),"",SUBSTITUTE(SUBSTITUTE(SUBSTITUTE(SUBSTITUTE(SUBSTITUTE(SUBSTITUTE(SUBSTITUTE(SUBSTITUTE(SUBSTITUTE(SUBSTITUTE(SUBSTITUTE(SUBSTITUTE(TRIM(C7&amp;""),"۰","0"),"۱","1"),"۲","2"),"۳","3"),"۴","4"),"۵","5"),"۶","6"),"۷","7"),"۸","8"),"۹","9"),"-","/"),".","/"))</f>
        <v/>
      </c>
      <c r="I7">
        <f>IF(C7="","",IF(ISNUMBER(C7),C7,IFERROR(IF(VALUE(LEFT(H7,FIND("/",H7)-1))&gt;1700,DATE(VALUE(LEFT(H7,FIND("/",H7)-1)),VALUE(LEFT(MID(H7,FIND("/",H7)+1,20),FIND("/",MID(H7,FIND("/",H7)+1,20))-1)),VALUE(MID(MID(H7,FIND("/",H7)+1,20),FIND("/",MID(H7,FIND("/",H7)+1,20))+1,20))),INDEX(cal!$B$2:$B$52,MATCH(VALUE(LEFT(H7,FIND("/",H7)-1)),cal!$A$2:$A$52,0))+IF(VALUE(LEFT(MID(H7,FIND("/",H7)+1,20),FIND("/",MID(H7,FIND("/",H7)+1,20))-1))&lt;=6,(VALUE(LEFT(MID(H7,FIND("/",H7)+1,20),FIND("/",MID(H7,FIND("/",H7)+1,20))-1))-1)*31,186+(VALUE(LEFT(MID(H7,FIND("/",H7)+1,20),FIND("/",MID(H7,FIND("/",H7)+1,20))-1))-7)*30)+VALUE(MID(MID(H7,FIND("/",H7)+1,20),FIND("/",MID(H7,FIND("/",H7)+1,20))+1,20))-1),"")))</f>
        <v/>
      </c>
    </row>
    <row r="8">
      <c r="A8" s="10" t="inlineStr">
        <is>
          <t>تهیه‌کننده</t>
        </is>
      </c>
      <c r="C8" s="33" t="inlineStr">
        <is>
          <t>واحد کنترل پروژه</t>
        </is>
      </c>
    </row>
    <row r="10" ht="24" customHeight="1">
      <c r="A10" s="23" t="inlineStr">
        <is>
          <t>۲. پیشرفت تجمعی (از منحنی S یا برنامه‌ی زمان‌بندی)</t>
        </is>
      </c>
    </row>
    <row r="11">
      <c r="A11" s="10" t="inlineStr">
        <is>
          <t>واقعی، این هفته</t>
        </is>
      </c>
      <c r="C11" s="35" t="n">
        <v>0.43</v>
      </c>
    </row>
    <row r="12">
      <c r="A12" s="10" t="inlineStr">
        <is>
          <t>برنامه‌ای، این هفته</t>
        </is>
      </c>
      <c r="C12" s="35" t="n">
        <v>0.54</v>
      </c>
    </row>
    <row r="13">
      <c r="A13" s="10" t="inlineStr">
        <is>
          <t>واقعی، هفته‌ی قبل</t>
        </is>
      </c>
      <c r="C13" s="35" t="n">
        <v>0.39</v>
      </c>
    </row>
    <row r="14">
      <c r="A14" s="10" t="inlineStr">
        <is>
          <t>برنامه‌ای، هفته‌ی قبل</t>
        </is>
      </c>
      <c r="C14" s="35" t="n">
        <v>0.49</v>
      </c>
    </row>
    <row r="15" ht="24" customHeight="1">
      <c r="A15" s="23" t="inlineStr">
        <is>
          <t>۳. فعالیت‌های عقب‌افتاده (هر چند تا؛ گزارش ۳ تای بیشترین تأخیر را نشان می‌دهد)</t>
        </is>
      </c>
    </row>
    <row r="16">
      <c r="A16" s="36" t="inlineStr">
        <is>
          <t>فعالیت</t>
        </is>
      </c>
      <c r="B16" s="36" t="inlineStr">
        <is>
          <t>پایان طبق برنامه</t>
        </is>
      </c>
      <c r="C16" s="36" t="inlineStr">
        <is>
          <t>پایان پیش‌بینی‌شده</t>
        </is>
      </c>
      <c r="D16" s="36" t="inlineStr">
        <is>
          <t>تأخیر (روز)</t>
        </is>
      </c>
      <c r="E16" s="36" t="inlineStr">
        <is>
          <t>علت</t>
        </is>
      </c>
      <c r="F16" s="37" t="n"/>
    </row>
    <row r="17">
      <c r="A17" s="38" t="inlineStr">
        <is>
          <t>اسکلت فلزی طبقه ۳</t>
        </is>
      </c>
      <c r="B17" s="34" t="inlineStr">
        <is>
          <t>1405/07/12</t>
        </is>
      </c>
      <c r="C17" s="34" t="inlineStr">
        <is>
          <t>1405/07/24</t>
        </is>
      </c>
      <c r="D17" s="39">
        <f>IF(OR(I17="",K17=""),"",K17-I17)</f>
        <v/>
      </c>
      <c r="E17" s="38" t="inlineStr">
        <is>
          <t>تأخیر در تحویل تیرآهن</t>
        </is>
      </c>
      <c r="H17">
        <f>IF(ISNUMBER(B17),"",SUBSTITUTE(SUBSTITUTE(SUBSTITUTE(SUBSTITUTE(SUBSTITUTE(SUBSTITUTE(SUBSTITUTE(SUBSTITUTE(SUBSTITUTE(SUBSTITUTE(SUBSTITUTE(SUBSTITUTE(TRIM(B17&amp;""),"۰","0"),"۱","1"),"۲","2"),"۳","3"),"۴","4"),"۵","5"),"۶","6"),"۷","7"),"۸","8"),"۹","9"),"-","/"),".","/"))</f>
        <v/>
      </c>
      <c r="I17">
        <f>IF(B17="","",IF(ISNUMBER(B17),B17,IFERROR(IF(VALUE(LEFT(H17,FIND("/",H17)-1))&gt;1700,DATE(VALUE(LEFT(H17,FIND("/",H17)-1)),VALUE(LEFT(MID(H17,FIND("/",H17)+1,20),FIND("/",MID(H17,FIND("/",H17)+1,20))-1)),VALUE(MID(MID(H17,FIND("/",H17)+1,20),FIND("/",MID(H17,FIND("/",H17)+1,20))+1,20))),INDEX(cal!$B$2:$B$52,MATCH(VALUE(LEFT(H17,FIND("/",H17)-1)),cal!$A$2:$A$52,0))+IF(VALUE(LEFT(MID(H17,FIND("/",H17)+1,20),FIND("/",MID(H17,FIND("/",H17)+1,20))-1))&lt;=6,(VALUE(LEFT(MID(H17,FIND("/",H17)+1,20),FIND("/",MID(H17,FIND("/",H17)+1,20))-1))-1)*31,186+(VALUE(LEFT(MID(H17,FIND("/",H17)+1,20),FIND("/",MID(H17,FIND("/",H17)+1,20))-1))-7)*30)+VALUE(MID(MID(H17,FIND("/",H17)+1,20),FIND("/",MID(H17,FIND("/",H17)+1,20))+1,20))-1),"")))</f>
        <v/>
      </c>
      <c r="J17">
        <f>IF(ISNUMBER(C17),"",SUBSTITUTE(SUBSTITUTE(SUBSTITUTE(SUBSTITUTE(SUBSTITUTE(SUBSTITUTE(SUBSTITUTE(SUBSTITUTE(SUBSTITUTE(SUBSTITUTE(SUBSTITUTE(SUBSTITUTE(TRIM(C17&amp;""),"۰","0"),"۱","1"),"۲","2"),"۳","3"),"۴","4"),"۵","5"),"۶","6"),"۷","7"),"۸","8"),"۹","9"),"-","/"),".","/"))</f>
        <v/>
      </c>
      <c r="K17">
        <f>IF(C17="","",IF(ISNUMBER(C17),C17,IFERROR(IF(VALUE(LEFT(J17,FIND("/",J17)-1))&gt;1700,DATE(VALUE(LEFT(J17,FIND("/",J17)-1)),VALUE(LEFT(MID(J17,FIND("/",J17)+1,20),FIND("/",MID(J17,FIND("/",J17)+1,20))-1)),VALUE(MID(MID(J17,FIND("/",J17)+1,20),FIND("/",MID(J17,FIND("/",J17)+1,20))+1,20))),INDEX(cal!$B$2:$B$52,MATCH(VALUE(LEFT(J17,FIND("/",J17)-1)),cal!$A$2:$A$52,0))+IF(VALUE(LEFT(MID(J17,FIND("/",J17)+1,20),FIND("/",MID(J17,FIND("/",J17)+1,20))-1))&lt;=6,(VALUE(LEFT(MID(J17,FIND("/",J17)+1,20),FIND("/",MID(J17,FIND("/",J17)+1,20))-1))-1)*31,186+(VALUE(LEFT(MID(J17,FIND("/",J17)+1,20),FIND("/",MID(J17,FIND("/",J17)+1,20))-1))-7)*30)+VALUE(MID(MID(J17,FIND("/",J17)+1,20),FIND("/",MID(J17,FIND("/",J17)+1,20))+1,20))-1),"")))</f>
        <v/>
      </c>
      <c r="L17">
        <f>IF(AND(ISNUMBER(D17),D17&gt;0),D17+(100-ROW())/1000,"")</f>
        <v/>
      </c>
    </row>
    <row r="18">
      <c r="A18" s="38" t="inlineStr">
        <is>
          <t>لوله‌کشی موتورخانه</t>
        </is>
      </c>
      <c r="B18" s="34" t="inlineStr">
        <is>
          <t>1405/07/18</t>
        </is>
      </c>
      <c r="C18" s="34" t="inlineStr">
        <is>
          <t>1405/07/26</t>
        </is>
      </c>
      <c r="D18" s="39">
        <f>IF(OR(I18="",K18=""),"",K18-I18)</f>
        <v/>
      </c>
      <c r="E18" s="38" t="inlineStr">
        <is>
          <t>کمبود نیرو</t>
        </is>
      </c>
      <c r="H18">
        <f>IF(ISNUMBER(B18),"",SUBSTITUTE(SUBSTITUTE(SUBSTITUTE(SUBSTITUTE(SUBSTITUTE(SUBSTITUTE(SUBSTITUTE(SUBSTITUTE(SUBSTITUTE(SUBSTITUTE(SUBSTITUTE(SUBSTITUTE(TRIM(B18&amp;""),"۰","0"),"۱","1"),"۲","2"),"۳","3"),"۴","4"),"۵","5"),"۶","6"),"۷","7"),"۸","8"),"۹","9"),"-","/"),".","/"))</f>
        <v/>
      </c>
      <c r="I18">
        <f>IF(B18="","",IF(ISNUMBER(B18),B18,IFERROR(IF(VALUE(LEFT(H18,FIND("/",H18)-1))&gt;1700,DATE(VALUE(LEFT(H18,FIND("/",H18)-1)),VALUE(LEFT(MID(H18,FIND("/",H18)+1,20),FIND("/",MID(H18,FIND("/",H18)+1,20))-1)),VALUE(MID(MID(H18,FIND("/",H18)+1,20),FIND("/",MID(H18,FIND("/",H18)+1,20))+1,20))),INDEX(cal!$B$2:$B$52,MATCH(VALUE(LEFT(H18,FIND("/",H18)-1)),cal!$A$2:$A$52,0))+IF(VALUE(LEFT(MID(H18,FIND("/",H18)+1,20),FIND("/",MID(H18,FIND("/",H18)+1,20))-1))&lt;=6,(VALUE(LEFT(MID(H18,FIND("/",H18)+1,20),FIND("/",MID(H18,FIND("/",H18)+1,20))-1))-1)*31,186+(VALUE(LEFT(MID(H18,FIND("/",H18)+1,20),FIND("/",MID(H18,FIND("/",H18)+1,20))-1))-7)*30)+VALUE(MID(MID(H18,FIND("/",H18)+1,20),FIND("/",MID(H18,FIND("/",H18)+1,20))+1,20))-1),"")))</f>
        <v/>
      </c>
      <c r="J18">
        <f>IF(ISNUMBER(C18),"",SUBSTITUTE(SUBSTITUTE(SUBSTITUTE(SUBSTITUTE(SUBSTITUTE(SUBSTITUTE(SUBSTITUTE(SUBSTITUTE(SUBSTITUTE(SUBSTITUTE(SUBSTITUTE(SUBSTITUTE(TRIM(C18&amp;""),"۰","0"),"۱","1"),"۲","2"),"۳","3"),"۴","4"),"۵","5"),"۶","6"),"۷","7"),"۸","8"),"۹","9"),"-","/"),".","/"))</f>
        <v/>
      </c>
      <c r="K18">
        <f>IF(C18="","",IF(ISNUMBER(C18),C18,IFERROR(IF(VALUE(LEFT(J18,FIND("/",J18)-1))&gt;1700,DATE(VALUE(LEFT(J18,FIND("/",J18)-1)),VALUE(LEFT(MID(J18,FIND("/",J18)+1,20),FIND("/",MID(J18,FIND("/",J18)+1,20))-1)),VALUE(MID(MID(J18,FIND("/",J18)+1,20),FIND("/",MID(J18,FIND("/",J18)+1,20))+1,20))),INDEX(cal!$B$2:$B$52,MATCH(VALUE(LEFT(J18,FIND("/",J18)-1)),cal!$A$2:$A$52,0))+IF(VALUE(LEFT(MID(J18,FIND("/",J18)+1,20),FIND("/",MID(J18,FIND("/",J18)+1,20))-1))&lt;=6,(VALUE(LEFT(MID(J18,FIND("/",J18)+1,20),FIND("/",MID(J18,FIND("/",J18)+1,20))-1))-1)*31,186+(VALUE(LEFT(MID(J18,FIND("/",J18)+1,20),FIND("/",MID(J18,FIND("/",J18)+1,20))-1))-7)*30)+VALUE(MID(MID(J18,FIND("/",J18)+1,20),FIND("/",MID(J18,FIND("/",J18)+1,20))+1,20))-1),"")))</f>
        <v/>
      </c>
      <c r="L18">
        <f>IF(AND(ISNUMBER(D18),D18&gt;0),D18+(100-ROW())/1000,"")</f>
        <v/>
      </c>
    </row>
    <row r="19">
      <c r="A19" s="38" t="inlineStr">
        <is>
          <t>نمای شمالی</t>
        </is>
      </c>
      <c r="B19" s="34" t="inlineStr">
        <is>
          <t>1405/07/25</t>
        </is>
      </c>
      <c r="C19" s="34" t="inlineStr">
        <is>
          <t>1405/07/30</t>
        </is>
      </c>
      <c r="D19" s="39">
        <f>IF(OR(I19="",K19=""),"",K19-I19)</f>
        <v/>
      </c>
      <c r="E19" s="38" t="inlineStr">
        <is>
          <t>آب‌وهوا</t>
        </is>
      </c>
      <c r="H19">
        <f>IF(ISNUMBER(B19),"",SUBSTITUTE(SUBSTITUTE(SUBSTITUTE(SUBSTITUTE(SUBSTITUTE(SUBSTITUTE(SUBSTITUTE(SUBSTITUTE(SUBSTITUTE(SUBSTITUTE(SUBSTITUTE(SUBSTITUTE(TRIM(B19&amp;""),"۰","0"),"۱","1"),"۲","2"),"۳","3"),"۴","4"),"۵","5"),"۶","6"),"۷","7"),"۸","8"),"۹","9"),"-","/"),".","/"))</f>
        <v/>
      </c>
      <c r="I19">
        <f>IF(B19="","",IF(ISNUMBER(B19),B19,IFERROR(IF(VALUE(LEFT(H19,FIND("/",H19)-1))&gt;1700,DATE(VALUE(LEFT(H19,FIND("/",H19)-1)),VALUE(LEFT(MID(H19,FIND("/",H19)+1,20),FIND("/",MID(H19,FIND("/",H19)+1,20))-1)),VALUE(MID(MID(H19,FIND("/",H19)+1,20),FIND("/",MID(H19,FIND("/",H19)+1,20))+1,20))),INDEX(cal!$B$2:$B$52,MATCH(VALUE(LEFT(H19,FIND("/",H19)-1)),cal!$A$2:$A$52,0))+IF(VALUE(LEFT(MID(H19,FIND("/",H19)+1,20),FIND("/",MID(H19,FIND("/",H19)+1,20))-1))&lt;=6,(VALUE(LEFT(MID(H19,FIND("/",H19)+1,20),FIND("/",MID(H19,FIND("/",H19)+1,20))-1))-1)*31,186+(VALUE(LEFT(MID(H19,FIND("/",H19)+1,20),FIND("/",MID(H19,FIND("/",H19)+1,20))-1))-7)*30)+VALUE(MID(MID(H19,FIND("/",H19)+1,20),FIND("/",MID(H19,FIND("/",H19)+1,20))+1,20))-1),"")))</f>
        <v/>
      </c>
      <c r="J19">
        <f>IF(ISNUMBER(C19),"",SUBSTITUTE(SUBSTITUTE(SUBSTITUTE(SUBSTITUTE(SUBSTITUTE(SUBSTITUTE(SUBSTITUTE(SUBSTITUTE(SUBSTITUTE(SUBSTITUTE(SUBSTITUTE(SUBSTITUTE(TRIM(C19&amp;""),"۰","0"),"۱","1"),"۲","2"),"۳","3"),"۴","4"),"۵","5"),"۶","6"),"۷","7"),"۸","8"),"۹","9"),"-","/"),".","/"))</f>
        <v/>
      </c>
      <c r="K19">
        <f>IF(C19="","",IF(ISNUMBER(C19),C19,IFERROR(IF(VALUE(LEFT(J19,FIND("/",J19)-1))&gt;1700,DATE(VALUE(LEFT(J19,FIND("/",J19)-1)),VALUE(LEFT(MID(J19,FIND("/",J19)+1,20),FIND("/",MID(J19,FIND("/",J19)+1,20))-1)),VALUE(MID(MID(J19,FIND("/",J19)+1,20),FIND("/",MID(J19,FIND("/",J19)+1,20))+1,20))),INDEX(cal!$B$2:$B$52,MATCH(VALUE(LEFT(J19,FIND("/",J19)-1)),cal!$A$2:$A$52,0))+IF(VALUE(LEFT(MID(J19,FIND("/",J19)+1,20),FIND("/",MID(J19,FIND("/",J19)+1,20))-1))&lt;=6,(VALUE(LEFT(MID(J19,FIND("/",J19)+1,20),FIND("/",MID(J19,FIND("/",J19)+1,20))-1))-1)*31,186+(VALUE(LEFT(MID(J19,FIND("/",J19)+1,20),FIND("/",MID(J19,FIND("/",J19)+1,20))-1))-7)*30)+VALUE(MID(MID(J19,FIND("/",J19)+1,20),FIND("/",MID(J19,FIND("/",J19)+1,20))+1,20))-1),"")))</f>
        <v/>
      </c>
      <c r="L19">
        <f>IF(AND(ISNUMBER(D19),D19&gt;0),D19+(100-ROW())/1000,"")</f>
        <v/>
      </c>
    </row>
    <row r="20">
      <c r="A20" s="38" t="inlineStr">
        <is>
          <t>سیم‌کشی طبقه ۱</t>
        </is>
      </c>
      <c r="B20" s="34" t="inlineStr">
        <is>
          <t>1405/07/22</t>
        </is>
      </c>
      <c r="C20" s="34" t="inlineStr">
        <is>
          <t>1405/07/24</t>
        </is>
      </c>
      <c r="D20" s="39">
        <f>IF(OR(I20="",K20=""),"",K20-I20)</f>
        <v/>
      </c>
      <c r="E20" s="38" t="inlineStr">
        <is>
          <t>تغییر نقشه</t>
        </is>
      </c>
      <c r="H20">
        <f>IF(ISNUMBER(B20),"",SUBSTITUTE(SUBSTITUTE(SUBSTITUTE(SUBSTITUTE(SUBSTITUTE(SUBSTITUTE(SUBSTITUTE(SUBSTITUTE(SUBSTITUTE(SUBSTITUTE(SUBSTITUTE(SUBSTITUTE(TRIM(B20&amp;""),"۰","0"),"۱","1"),"۲","2"),"۳","3"),"۴","4"),"۵","5"),"۶","6"),"۷","7"),"۸","8"),"۹","9"),"-","/"),".","/"))</f>
        <v/>
      </c>
      <c r="I20">
        <f>IF(B20="","",IF(ISNUMBER(B20),B20,IFERROR(IF(VALUE(LEFT(H20,FIND("/",H20)-1))&gt;1700,DATE(VALUE(LEFT(H20,FIND("/",H20)-1)),VALUE(LEFT(MID(H20,FIND("/",H20)+1,20),FIND("/",MID(H20,FIND("/",H20)+1,20))-1)),VALUE(MID(MID(H20,FIND("/",H20)+1,20),FIND("/",MID(H20,FIND("/",H20)+1,20))+1,20))),INDEX(cal!$B$2:$B$52,MATCH(VALUE(LEFT(H20,FIND("/",H20)-1)),cal!$A$2:$A$52,0))+IF(VALUE(LEFT(MID(H20,FIND("/",H20)+1,20),FIND("/",MID(H20,FIND("/",H20)+1,20))-1))&lt;=6,(VALUE(LEFT(MID(H20,FIND("/",H20)+1,20),FIND("/",MID(H20,FIND("/",H20)+1,20))-1))-1)*31,186+(VALUE(LEFT(MID(H20,FIND("/",H20)+1,20),FIND("/",MID(H20,FIND("/",H20)+1,20))-1))-7)*30)+VALUE(MID(MID(H20,FIND("/",H20)+1,20),FIND("/",MID(H20,FIND("/",H20)+1,20))+1,20))-1),"")))</f>
        <v/>
      </c>
      <c r="J20">
        <f>IF(ISNUMBER(C20),"",SUBSTITUTE(SUBSTITUTE(SUBSTITUTE(SUBSTITUTE(SUBSTITUTE(SUBSTITUTE(SUBSTITUTE(SUBSTITUTE(SUBSTITUTE(SUBSTITUTE(SUBSTITUTE(SUBSTITUTE(TRIM(C20&amp;""),"۰","0"),"۱","1"),"۲","2"),"۳","3"),"۴","4"),"۵","5"),"۶","6"),"۷","7"),"۸","8"),"۹","9"),"-","/"),".","/"))</f>
        <v/>
      </c>
      <c r="K20">
        <f>IF(C20="","",IF(ISNUMBER(C20),C20,IFERROR(IF(VALUE(LEFT(J20,FIND("/",J20)-1))&gt;1700,DATE(VALUE(LEFT(J20,FIND("/",J20)-1)),VALUE(LEFT(MID(J20,FIND("/",J20)+1,20),FIND("/",MID(J20,FIND("/",J20)+1,20))-1)),VALUE(MID(MID(J20,FIND("/",J20)+1,20),FIND("/",MID(J20,FIND("/",J20)+1,20))+1,20))),INDEX(cal!$B$2:$B$52,MATCH(VALUE(LEFT(J20,FIND("/",J20)-1)),cal!$A$2:$A$52,0))+IF(VALUE(LEFT(MID(J20,FIND("/",J20)+1,20),FIND("/",MID(J20,FIND("/",J20)+1,20))-1))&lt;=6,(VALUE(LEFT(MID(J20,FIND("/",J20)+1,20),FIND("/",MID(J20,FIND("/",J20)+1,20))-1))-1)*31,186+(VALUE(LEFT(MID(J20,FIND("/",J20)+1,20),FIND("/",MID(J20,FIND("/",J20)+1,20))-1))-7)*30)+VALUE(MID(MID(J20,FIND("/",J20)+1,20),FIND("/",MID(J20,FIND("/",J20)+1,20))+1,20))-1),"")))</f>
        <v/>
      </c>
      <c r="L20">
        <f>IF(AND(ISNUMBER(D20),D20&gt;0),D20+(100-ROW())/1000,"")</f>
        <v/>
      </c>
    </row>
    <row r="21">
      <c r="A21" s="38" t="n"/>
      <c r="B21" s="34" t="n"/>
      <c r="C21" s="34" t="n"/>
      <c r="D21" s="39">
        <f>IF(OR(I21="",K21=""),"",K21-I21)</f>
        <v/>
      </c>
      <c r="E21" s="38" t="n"/>
      <c r="H21">
        <f>IF(ISNUMBER(B21),"",SUBSTITUTE(SUBSTITUTE(SUBSTITUTE(SUBSTITUTE(SUBSTITUTE(SUBSTITUTE(SUBSTITUTE(SUBSTITUTE(SUBSTITUTE(SUBSTITUTE(SUBSTITUTE(SUBSTITUTE(TRIM(B21&amp;""),"۰","0"),"۱","1"),"۲","2"),"۳","3"),"۴","4"),"۵","5"),"۶","6"),"۷","7"),"۸","8"),"۹","9"),"-","/"),".","/"))</f>
        <v/>
      </c>
      <c r="I21">
        <f>IF(B21="","",IF(ISNUMBER(B21),B21,IFERROR(IF(VALUE(LEFT(H21,FIND("/",H21)-1))&gt;1700,DATE(VALUE(LEFT(H21,FIND("/",H21)-1)),VALUE(LEFT(MID(H21,FIND("/",H21)+1,20),FIND("/",MID(H21,FIND("/",H21)+1,20))-1)),VALUE(MID(MID(H21,FIND("/",H21)+1,20),FIND("/",MID(H21,FIND("/",H21)+1,20))+1,20))),INDEX(cal!$B$2:$B$52,MATCH(VALUE(LEFT(H21,FIND("/",H21)-1)),cal!$A$2:$A$52,0))+IF(VALUE(LEFT(MID(H21,FIND("/",H21)+1,20),FIND("/",MID(H21,FIND("/",H21)+1,20))-1))&lt;=6,(VALUE(LEFT(MID(H21,FIND("/",H21)+1,20),FIND("/",MID(H21,FIND("/",H21)+1,20))-1))-1)*31,186+(VALUE(LEFT(MID(H21,FIND("/",H21)+1,20),FIND("/",MID(H21,FIND("/",H21)+1,20))-1))-7)*30)+VALUE(MID(MID(H21,FIND("/",H21)+1,20),FIND("/",MID(H21,FIND("/",H21)+1,20))+1,20))-1),"")))</f>
        <v/>
      </c>
      <c r="J21">
        <f>IF(ISNUMBER(C21),"",SUBSTITUTE(SUBSTITUTE(SUBSTITUTE(SUBSTITUTE(SUBSTITUTE(SUBSTITUTE(SUBSTITUTE(SUBSTITUTE(SUBSTITUTE(SUBSTITUTE(SUBSTITUTE(SUBSTITUTE(TRIM(C21&amp;""),"۰","0"),"۱","1"),"۲","2"),"۳","3"),"۴","4"),"۵","5"),"۶","6"),"۷","7"),"۸","8"),"۹","9"),"-","/"),".","/"))</f>
        <v/>
      </c>
      <c r="K21">
        <f>IF(C21="","",IF(ISNUMBER(C21),C21,IFERROR(IF(VALUE(LEFT(J21,FIND("/",J21)-1))&gt;1700,DATE(VALUE(LEFT(J21,FIND("/",J21)-1)),VALUE(LEFT(MID(J21,FIND("/",J21)+1,20),FIND("/",MID(J21,FIND("/",J21)+1,20))-1)),VALUE(MID(MID(J21,FIND("/",J21)+1,20),FIND("/",MID(J21,FIND("/",J21)+1,20))+1,20))),INDEX(cal!$B$2:$B$52,MATCH(VALUE(LEFT(J21,FIND("/",J21)-1)),cal!$A$2:$A$52,0))+IF(VALUE(LEFT(MID(J21,FIND("/",J21)+1,20),FIND("/",MID(J21,FIND("/",J21)+1,20))-1))&lt;=6,(VALUE(LEFT(MID(J21,FIND("/",J21)+1,20),FIND("/",MID(J21,FIND("/",J21)+1,20))-1))-1)*31,186+(VALUE(LEFT(MID(J21,FIND("/",J21)+1,20),FIND("/",MID(J21,FIND("/",J21)+1,20))-1))-7)*30)+VALUE(MID(MID(J21,FIND("/",J21)+1,20),FIND("/",MID(J21,FIND("/",J21)+1,20))+1,20))-1),"")))</f>
        <v/>
      </c>
      <c r="L21">
        <f>IF(AND(ISNUMBER(D21),D21&gt;0),D21+(100-ROW())/1000,"")</f>
        <v/>
      </c>
    </row>
    <row r="22">
      <c r="A22" s="38" t="n"/>
      <c r="B22" s="34" t="n"/>
      <c r="C22" s="34" t="n"/>
      <c r="D22" s="39">
        <f>IF(OR(I22="",K22=""),"",K22-I22)</f>
        <v/>
      </c>
      <c r="E22" s="38" t="n"/>
      <c r="H22">
        <f>IF(ISNUMBER(B22),"",SUBSTITUTE(SUBSTITUTE(SUBSTITUTE(SUBSTITUTE(SUBSTITUTE(SUBSTITUTE(SUBSTITUTE(SUBSTITUTE(SUBSTITUTE(SUBSTITUTE(SUBSTITUTE(SUBSTITUTE(TRIM(B22&amp;""),"۰","0"),"۱","1"),"۲","2"),"۳","3"),"۴","4"),"۵","5"),"۶","6"),"۷","7"),"۸","8"),"۹","9"),"-","/"),".","/"))</f>
        <v/>
      </c>
      <c r="I22">
        <f>IF(B22="","",IF(ISNUMBER(B22),B22,IFERROR(IF(VALUE(LEFT(H22,FIND("/",H22)-1))&gt;1700,DATE(VALUE(LEFT(H22,FIND("/",H22)-1)),VALUE(LEFT(MID(H22,FIND("/",H22)+1,20),FIND("/",MID(H22,FIND("/",H22)+1,20))-1)),VALUE(MID(MID(H22,FIND("/",H22)+1,20),FIND("/",MID(H22,FIND("/",H22)+1,20))+1,20))),INDEX(cal!$B$2:$B$52,MATCH(VALUE(LEFT(H22,FIND("/",H22)-1)),cal!$A$2:$A$52,0))+IF(VALUE(LEFT(MID(H22,FIND("/",H22)+1,20),FIND("/",MID(H22,FIND("/",H22)+1,20))-1))&lt;=6,(VALUE(LEFT(MID(H22,FIND("/",H22)+1,20),FIND("/",MID(H22,FIND("/",H22)+1,20))-1))-1)*31,186+(VALUE(LEFT(MID(H22,FIND("/",H22)+1,20),FIND("/",MID(H22,FIND("/",H22)+1,20))-1))-7)*30)+VALUE(MID(MID(H22,FIND("/",H22)+1,20),FIND("/",MID(H22,FIND("/",H22)+1,20))+1,20))-1),"")))</f>
        <v/>
      </c>
      <c r="J22">
        <f>IF(ISNUMBER(C22),"",SUBSTITUTE(SUBSTITUTE(SUBSTITUTE(SUBSTITUTE(SUBSTITUTE(SUBSTITUTE(SUBSTITUTE(SUBSTITUTE(SUBSTITUTE(SUBSTITUTE(SUBSTITUTE(SUBSTITUTE(TRIM(C22&amp;""),"۰","0"),"۱","1"),"۲","2"),"۳","3"),"۴","4"),"۵","5"),"۶","6"),"۷","7"),"۸","8"),"۹","9"),"-","/"),".","/"))</f>
        <v/>
      </c>
      <c r="K22">
        <f>IF(C22="","",IF(ISNUMBER(C22),C22,IFERROR(IF(VALUE(LEFT(J22,FIND("/",J22)-1))&gt;1700,DATE(VALUE(LEFT(J22,FIND("/",J22)-1)),VALUE(LEFT(MID(J22,FIND("/",J22)+1,20),FIND("/",MID(J22,FIND("/",J22)+1,20))-1)),VALUE(MID(MID(J22,FIND("/",J22)+1,20),FIND("/",MID(J22,FIND("/",J22)+1,20))+1,20))),INDEX(cal!$B$2:$B$52,MATCH(VALUE(LEFT(J22,FIND("/",J22)-1)),cal!$A$2:$A$52,0))+IF(VALUE(LEFT(MID(J22,FIND("/",J22)+1,20),FIND("/",MID(J22,FIND("/",J22)+1,20))-1))&lt;=6,(VALUE(LEFT(MID(J22,FIND("/",J22)+1,20),FIND("/",MID(J22,FIND("/",J22)+1,20))-1))-1)*31,186+(VALUE(LEFT(MID(J22,FIND("/",J22)+1,20),FIND("/",MID(J22,FIND("/",J22)+1,20))-1))-7)*30)+VALUE(MID(MID(J22,FIND("/",J22)+1,20),FIND("/",MID(J22,FIND("/",J22)+1,20))+1,20))-1),"")))</f>
        <v/>
      </c>
      <c r="L22">
        <f>IF(AND(ISNUMBER(D22),D22&gt;0),D22+(100-ROW())/1000,"")</f>
        <v/>
      </c>
    </row>
    <row r="23">
      <c r="A23" s="38" t="n"/>
      <c r="B23" s="34" t="n"/>
      <c r="C23" s="34" t="n"/>
      <c r="D23" s="39">
        <f>IF(OR(I23="",K23=""),"",K23-I23)</f>
        <v/>
      </c>
      <c r="E23" s="38" t="n"/>
      <c r="H23">
        <f>IF(ISNUMBER(B23),"",SUBSTITUTE(SUBSTITUTE(SUBSTITUTE(SUBSTITUTE(SUBSTITUTE(SUBSTITUTE(SUBSTITUTE(SUBSTITUTE(SUBSTITUTE(SUBSTITUTE(SUBSTITUTE(SUBSTITUTE(TRIM(B23&amp;""),"۰","0"),"۱","1"),"۲","2"),"۳","3"),"۴","4"),"۵","5"),"۶","6"),"۷","7"),"۸","8"),"۹","9"),"-","/"),".","/"))</f>
        <v/>
      </c>
      <c r="I23">
        <f>IF(B23="","",IF(ISNUMBER(B23),B23,IFERROR(IF(VALUE(LEFT(H23,FIND("/",H23)-1))&gt;1700,DATE(VALUE(LEFT(H23,FIND("/",H23)-1)),VALUE(LEFT(MID(H23,FIND("/",H23)+1,20),FIND("/",MID(H23,FIND("/",H23)+1,20))-1)),VALUE(MID(MID(H23,FIND("/",H23)+1,20),FIND("/",MID(H23,FIND("/",H23)+1,20))+1,20))),INDEX(cal!$B$2:$B$52,MATCH(VALUE(LEFT(H23,FIND("/",H23)-1)),cal!$A$2:$A$52,0))+IF(VALUE(LEFT(MID(H23,FIND("/",H23)+1,20),FIND("/",MID(H23,FIND("/",H23)+1,20))-1))&lt;=6,(VALUE(LEFT(MID(H23,FIND("/",H23)+1,20),FIND("/",MID(H23,FIND("/",H23)+1,20))-1))-1)*31,186+(VALUE(LEFT(MID(H23,FIND("/",H23)+1,20),FIND("/",MID(H23,FIND("/",H23)+1,20))-1))-7)*30)+VALUE(MID(MID(H23,FIND("/",H23)+1,20),FIND("/",MID(H23,FIND("/",H23)+1,20))+1,20))-1),"")))</f>
        <v/>
      </c>
      <c r="J23">
        <f>IF(ISNUMBER(C23),"",SUBSTITUTE(SUBSTITUTE(SUBSTITUTE(SUBSTITUTE(SUBSTITUTE(SUBSTITUTE(SUBSTITUTE(SUBSTITUTE(SUBSTITUTE(SUBSTITUTE(SUBSTITUTE(SUBSTITUTE(TRIM(C23&amp;""),"۰","0"),"۱","1"),"۲","2"),"۳","3"),"۴","4"),"۵","5"),"۶","6"),"۷","7"),"۸","8"),"۹","9"),"-","/"),".","/"))</f>
        <v/>
      </c>
      <c r="K23">
        <f>IF(C23="","",IF(ISNUMBER(C23),C23,IFERROR(IF(VALUE(LEFT(J23,FIND("/",J23)-1))&gt;1700,DATE(VALUE(LEFT(J23,FIND("/",J23)-1)),VALUE(LEFT(MID(J23,FIND("/",J23)+1,20),FIND("/",MID(J23,FIND("/",J23)+1,20))-1)),VALUE(MID(MID(J23,FIND("/",J23)+1,20),FIND("/",MID(J23,FIND("/",J23)+1,20))+1,20))),INDEX(cal!$B$2:$B$52,MATCH(VALUE(LEFT(J23,FIND("/",J23)-1)),cal!$A$2:$A$52,0))+IF(VALUE(LEFT(MID(J23,FIND("/",J23)+1,20),FIND("/",MID(J23,FIND("/",J23)+1,20))-1))&lt;=6,(VALUE(LEFT(MID(J23,FIND("/",J23)+1,20),FIND("/",MID(J23,FIND("/",J23)+1,20))-1))-1)*31,186+(VALUE(LEFT(MID(J23,FIND("/",J23)+1,20),FIND("/",MID(J23,FIND("/",J23)+1,20))-1))-7)*30)+VALUE(MID(MID(J23,FIND("/",J23)+1,20),FIND("/",MID(J23,FIND("/",J23)+1,20))+1,20))-1),"")))</f>
        <v/>
      </c>
      <c r="L23">
        <f>IF(AND(ISNUMBER(D23),D23&gt;0),D23+(100-ROW())/1000,"")</f>
        <v/>
      </c>
    </row>
    <row r="24">
      <c r="A24" s="38" t="n"/>
      <c r="B24" s="34" t="n"/>
      <c r="C24" s="34" t="n"/>
      <c r="D24" s="39">
        <f>IF(OR(I24="",K24=""),"",K24-I24)</f>
        <v/>
      </c>
      <c r="E24" s="38" t="n"/>
      <c r="H24">
        <f>IF(ISNUMBER(B24),"",SUBSTITUTE(SUBSTITUTE(SUBSTITUTE(SUBSTITUTE(SUBSTITUTE(SUBSTITUTE(SUBSTITUTE(SUBSTITUTE(SUBSTITUTE(SUBSTITUTE(SUBSTITUTE(SUBSTITUTE(TRIM(B24&amp;""),"۰","0"),"۱","1"),"۲","2"),"۳","3"),"۴","4"),"۵","5"),"۶","6"),"۷","7"),"۸","8"),"۹","9"),"-","/"),".","/"))</f>
        <v/>
      </c>
      <c r="I24">
        <f>IF(B24="","",IF(ISNUMBER(B24),B24,IFERROR(IF(VALUE(LEFT(H24,FIND("/",H24)-1))&gt;1700,DATE(VALUE(LEFT(H24,FIND("/",H24)-1)),VALUE(LEFT(MID(H24,FIND("/",H24)+1,20),FIND("/",MID(H24,FIND("/",H24)+1,20))-1)),VALUE(MID(MID(H24,FIND("/",H24)+1,20),FIND("/",MID(H24,FIND("/",H24)+1,20))+1,20))),INDEX(cal!$B$2:$B$52,MATCH(VALUE(LEFT(H24,FIND("/",H24)-1)),cal!$A$2:$A$52,0))+IF(VALUE(LEFT(MID(H24,FIND("/",H24)+1,20),FIND("/",MID(H24,FIND("/",H24)+1,20))-1))&lt;=6,(VALUE(LEFT(MID(H24,FIND("/",H24)+1,20),FIND("/",MID(H24,FIND("/",H24)+1,20))-1))-1)*31,186+(VALUE(LEFT(MID(H24,FIND("/",H24)+1,20),FIND("/",MID(H24,FIND("/",H24)+1,20))-1))-7)*30)+VALUE(MID(MID(H24,FIND("/",H24)+1,20),FIND("/",MID(H24,FIND("/",H24)+1,20))+1,20))-1),"")))</f>
        <v/>
      </c>
      <c r="J24">
        <f>IF(ISNUMBER(C24),"",SUBSTITUTE(SUBSTITUTE(SUBSTITUTE(SUBSTITUTE(SUBSTITUTE(SUBSTITUTE(SUBSTITUTE(SUBSTITUTE(SUBSTITUTE(SUBSTITUTE(SUBSTITUTE(SUBSTITUTE(TRIM(C24&amp;""),"۰","0"),"۱","1"),"۲","2"),"۳","3"),"۴","4"),"۵","5"),"۶","6"),"۷","7"),"۸","8"),"۹","9"),"-","/"),".","/"))</f>
        <v/>
      </c>
      <c r="K24">
        <f>IF(C24="","",IF(ISNUMBER(C24),C24,IFERROR(IF(VALUE(LEFT(J24,FIND("/",J24)-1))&gt;1700,DATE(VALUE(LEFT(J24,FIND("/",J24)-1)),VALUE(LEFT(MID(J24,FIND("/",J24)+1,20),FIND("/",MID(J24,FIND("/",J24)+1,20))-1)),VALUE(MID(MID(J24,FIND("/",J24)+1,20),FIND("/",MID(J24,FIND("/",J24)+1,20))+1,20))),INDEX(cal!$B$2:$B$52,MATCH(VALUE(LEFT(J24,FIND("/",J24)-1)),cal!$A$2:$A$52,0))+IF(VALUE(LEFT(MID(J24,FIND("/",J24)+1,20),FIND("/",MID(J24,FIND("/",J24)+1,20))-1))&lt;=6,(VALUE(LEFT(MID(J24,FIND("/",J24)+1,20),FIND("/",MID(J24,FIND("/",J24)+1,20))-1))-1)*31,186+(VALUE(LEFT(MID(J24,FIND("/",J24)+1,20),FIND("/",MID(J24,FIND("/",J24)+1,20))-1))-7)*30)+VALUE(MID(MID(J24,FIND("/",J24)+1,20),FIND("/",MID(J24,FIND("/",J24)+1,20))+1,20))-1),"")))</f>
        <v/>
      </c>
      <c r="L24">
        <f>IF(AND(ISNUMBER(D24),D24&gt;0),D24+(100-ROW())/1000,"")</f>
        <v/>
      </c>
    </row>
    <row r="25">
      <c r="A25" s="38" t="n"/>
      <c r="B25" s="34" t="n"/>
      <c r="C25" s="34" t="n"/>
      <c r="D25" s="39">
        <f>IF(OR(I25="",K25=""),"",K25-I25)</f>
        <v/>
      </c>
      <c r="E25" s="38" t="n"/>
      <c r="H25">
        <f>IF(ISNUMBER(B25),"",SUBSTITUTE(SUBSTITUTE(SUBSTITUTE(SUBSTITUTE(SUBSTITUTE(SUBSTITUTE(SUBSTITUTE(SUBSTITUTE(SUBSTITUTE(SUBSTITUTE(SUBSTITUTE(SUBSTITUTE(TRIM(B25&amp;""),"۰","0"),"۱","1"),"۲","2"),"۳","3"),"۴","4"),"۵","5"),"۶","6"),"۷","7"),"۸","8"),"۹","9"),"-","/"),".","/"))</f>
        <v/>
      </c>
      <c r="I25">
        <f>IF(B25="","",IF(ISNUMBER(B25),B25,IFERROR(IF(VALUE(LEFT(H25,FIND("/",H25)-1))&gt;1700,DATE(VALUE(LEFT(H25,FIND("/",H25)-1)),VALUE(LEFT(MID(H25,FIND("/",H25)+1,20),FIND("/",MID(H25,FIND("/",H25)+1,20))-1)),VALUE(MID(MID(H25,FIND("/",H25)+1,20),FIND("/",MID(H25,FIND("/",H25)+1,20))+1,20))),INDEX(cal!$B$2:$B$52,MATCH(VALUE(LEFT(H25,FIND("/",H25)-1)),cal!$A$2:$A$52,0))+IF(VALUE(LEFT(MID(H25,FIND("/",H25)+1,20),FIND("/",MID(H25,FIND("/",H25)+1,20))-1))&lt;=6,(VALUE(LEFT(MID(H25,FIND("/",H25)+1,20),FIND("/",MID(H25,FIND("/",H25)+1,20))-1))-1)*31,186+(VALUE(LEFT(MID(H25,FIND("/",H25)+1,20),FIND("/",MID(H25,FIND("/",H25)+1,20))-1))-7)*30)+VALUE(MID(MID(H25,FIND("/",H25)+1,20),FIND("/",MID(H25,FIND("/",H25)+1,20))+1,20))-1),"")))</f>
        <v/>
      </c>
      <c r="J25">
        <f>IF(ISNUMBER(C25),"",SUBSTITUTE(SUBSTITUTE(SUBSTITUTE(SUBSTITUTE(SUBSTITUTE(SUBSTITUTE(SUBSTITUTE(SUBSTITUTE(SUBSTITUTE(SUBSTITUTE(SUBSTITUTE(SUBSTITUTE(TRIM(C25&amp;""),"۰","0"),"۱","1"),"۲","2"),"۳","3"),"۴","4"),"۵","5"),"۶","6"),"۷","7"),"۸","8"),"۹","9"),"-","/"),".","/"))</f>
        <v/>
      </c>
      <c r="K25">
        <f>IF(C25="","",IF(ISNUMBER(C25),C25,IFERROR(IF(VALUE(LEFT(J25,FIND("/",J25)-1))&gt;1700,DATE(VALUE(LEFT(J25,FIND("/",J25)-1)),VALUE(LEFT(MID(J25,FIND("/",J25)+1,20),FIND("/",MID(J25,FIND("/",J25)+1,20))-1)),VALUE(MID(MID(J25,FIND("/",J25)+1,20),FIND("/",MID(J25,FIND("/",J25)+1,20))+1,20))),INDEX(cal!$B$2:$B$52,MATCH(VALUE(LEFT(J25,FIND("/",J25)-1)),cal!$A$2:$A$52,0))+IF(VALUE(LEFT(MID(J25,FIND("/",J25)+1,20),FIND("/",MID(J25,FIND("/",J25)+1,20))-1))&lt;=6,(VALUE(LEFT(MID(J25,FIND("/",J25)+1,20),FIND("/",MID(J25,FIND("/",J25)+1,20))-1))-1)*31,186+(VALUE(LEFT(MID(J25,FIND("/",J25)+1,20),FIND("/",MID(J25,FIND("/",J25)+1,20))-1))-7)*30)+VALUE(MID(MID(J25,FIND("/",J25)+1,20),FIND("/",MID(J25,FIND("/",J25)+1,20))+1,20))-1),"")))</f>
        <v/>
      </c>
      <c r="L25">
        <f>IF(AND(ISNUMBER(D25),D25&gt;0),D25+(100-ROW())/1000,"")</f>
        <v/>
      </c>
    </row>
    <row r="26">
      <c r="A26" s="38" t="n"/>
      <c r="B26" s="34" t="n"/>
      <c r="C26" s="34" t="n"/>
      <c r="D26" s="39">
        <f>IF(OR(I26="",K26=""),"",K26-I26)</f>
        <v/>
      </c>
      <c r="E26" s="38" t="n"/>
      <c r="H26">
        <f>IF(ISNUMBER(B26),"",SUBSTITUTE(SUBSTITUTE(SUBSTITUTE(SUBSTITUTE(SUBSTITUTE(SUBSTITUTE(SUBSTITUTE(SUBSTITUTE(SUBSTITUTE(SUBSTITUTE(SUBSTITUTE(SUBSTITUTE(TRIM(B26&amp;""),"۰","0"),"۱","1"),"۲","2"),"۳","3"),"۴","4"),"۵","5"),"۶","6"),"۷","7"),"۸","8"),"۹","9"),"-","/"),".","/"))</f>
        <v/>
      </c>
      <c r="I26">
        <f>IF(B26="","",IF(ISNUMBER(B26),B26,IFERROR(IF(VALUE(LEFT(H26,FIND("/",H26)-1))&gt;1700,DATE(VALUE(LEFT(H26,FIND("/",H26)-1)),VALUE(LEFT(MID(H26,FIND("/",H26)+1,20),FIND("/",MID(H26,FIND("/",H26)+1,20))-1)),VALUE(MID(MID(H26,FIND("/",H26)+1,20),FIND("/",MID(H26,FIND("/",H26)+1,20))+1,20))),INDEX(cal!$B$2:$B$52,MATCH(VALUE(LEFT(H26,FIND("/",H26)-1)),cal!$A$2:$A$52,0))+IF(VALUE(LEFT(MID(H26,FIND("/",H26)+1,20),FIND("/",MID(H26,FIND("/",H26)+1,20))-1))&lt;=6,(VALUE(LEFT(MID(H26,FIND("/",H26)+1,20),FIND("/",MID(H26,FIND("/",H26)+1,20))-1))-1)*31,186+(VALUE(LEFT(MID(H26,FIND("/",H26)+1,20),FIND("/",MID(H26,FIND("/",H26)+1,20))-1))-7)*30)+VALUE(MID(MID(H26,FIND("/",H26)+1,20),FIND("/",MID(H26,FIND("/",H26)+1,20))+1,20))-1),"")))</f>
        <v/>
      </c>
      <c r="J26">
        <f>IF(ISNUMBER(C26),"",SUBSTITUTE(SUBSTITUTE(SUBSTITUTE(SUBSTITUTE(SUBSTITUTE(SUBSTITUTE(SUBSTITUTE(SUBSTITUTE(SUBSTITUTE(SUBSTITUTE(SUBSTITUTE(SUBSTITUTE(TRIM(C26&amp;""),"۰","0"),"۱","1"),"۲","2"),"۳","3"),"۴","4"),"۵","5"),"۶","6"),"۷","7"),"۸","8"),"۹","9"),"-","/"),".","/"))</f>
        <v/>
      </c>
      <c r="K26">
        <f>IF(C26="","",IF(ISNUMBER(C26),C26,IFERROR(IF(VALUE(LEFT(J26,FIND("/",J26)-1))&gt;1700,DATE(VALUE(LEFT(J26,FIND("/",J26)-1)),VALUE(LEFT(MID(J26,FIND("/",J26)+1,20),FIND("/",MID(J26,FIND("/",J26)+1,20))-1)),VALUE(MID(MID(J26,FIND("/",J26)+1,20),FIND("/",MID(J26,FIND("/",J26)+1,20))+1,20))),INDEX(cal!$B$2:$B$52,MATCH(VALUE(LEFT(J26,FIND("/",J26)-1)),cal!$A$2:$A$52,0))+IF(VALUE(LEFT(MID(J26,FIND("/",J26)+1,20),FIND("/",MID(J26,FIND("/",J26)+1,20))-1))&lt;=6,(VALUE(LEFT(MID(J26,FIND("/",J26)+1,20),FIND("/",MID(J26,FIND("/",J26)+1,20))-1))-1)*31,186+(VALUE(LEFT(MID(J26,FIND("/",J26)+1,20),FIND("/",MID(J26,FIND("/",J26)+1,20))-1))-7)*30)+VALUE(MID(MID(J26,FIND("/",J26)+1,20),FIND("/",MID(J26,FIND("/",J26)+1,20))+1,20))-1),"")))</f>
        <v/>
      </c>
      <c r="L26">
        <f>IF(AND(ISNUMBER(D26),D26&gt;0),D26+(100-ROW())/1000,"")</f>
        <v/>
      </c>
    </row>
    <row r="28" ht="24" customHeight="1">
      <c r="A28" s="23" t="inlineStr">
        <is>
          <t>۴. برنامه‌ی هفته‌ی بعد (حداکثر ۵ مورد)</t>
        </is>
      </c>
    </row>
    <row r="29">
      <c r="A29" s="40" t="inlineStr">
        <is>
          <t>هر خط یک کار مشخص؛ کوتاه.</t>
        </is>
      </c>
    </row>
    <row r="30">
      <c r="A30" s="38" t="inlineStr">
        <is>
          <t>بتن‌ریزی سقف طبقه ۴</t>
        </is>
      </c>
    </row>
    <row r="31">
      <c r="A31" s="38" t="inlineStr">
        <is>
          <t>شروع نمای شمالی</t>
        </is>
      </c>
    </row>
    <row r="32">
      <c r="A32" s="38" t="inlineStr">
        <is>
          <t>تحویل تیرآهن باقی‌مانده</t>
        </is>
      </c>
    </row>
    <row r="33">
      <c r="A33" s="38" t="inlineStr">
        <is>
          <t>تست فشار لوله‌کشی طبقات ۱ و ۲</t>
        </is>
      </c>
    </row>
    <row r="34">
      <c r="A34" s="38" t="n"/>
    </row>
    <row r="36" ht="24" customHeight="1">
      <c r="A36" s="41" t="inlineStr">
        <is>
          <t>۵. تصمیم‌های لازم از مدیریت (مهم‌ترین بخش گزارش)</t>
        </is>
      </c>
    </row>
    <row r="37">
      <c r="A37" s="36" t="inlineStr">
        <is>
          <t>موضوع تصمیم</t>
        </is>
      </c>
      <c r="B37" s="37" t="n"/>
      <c r="C37" s="36" t="inlineStr">
        <is>
          <t>از چه کسی</t>
        </is>
      </c>
      <c r="D37" s="37" t="n"/>
      <c r="E37" s="36" t="inlineStr">
        <is>
          <t>تا چه تاریخی</t>
        </is>
      </c>
      <c r="F37" s="37" t="n"/>
    </row>
    <row r="38">
      <c r="A38" s="38" t="inlineStr">
        <is>
          <t>تأیید شیفت دوم برای اسکلت فلزی</t>
        </is>
      </c>
      <c r="C38" s="33" t="inlineStr">
        <is>
          <t>مدیر پروژه</t>
        </is>
      </c>
      <c r="E38" s="34" t="inlineStr">
        <is>
          <t>1405/07/23</t>
        </is>
      </c>
    </row>
    <row r="39">
      <c r="A39" s="38" t="inlineStr">
        <is>
          <t>انتخاب تأمین‌کننده‌ی جایگزین تیرآهن</t>
        </is>
      </c>
      <c r="C39" s="33" t="inlineStr">
        <is>
          <t>مدیر تدارکات</t>
        </is>
      </c>
      <c r="E39" s="34" t="inlineStr">
        <is>
          <t>1405/07/25</t>
        </is>
      </c>
    </row>
    <row r="40">
      <c r="A40" s="38" t="n"/>
      <c r="C40" s="33" t="n"/>
      <c r="E40" s="34" t="n"/>
    </row>
  </sheetData>
  <mergeCells count="51">
    <mergeCell ref="C6:D6"/>
    <mergeCell ref="E24:F24"/>
    <mergeCell ref="A11:B11"/>
    <mergeCell ref="C5:D5"/>
    <mergeCell ref="C14:D14"/>
    <mergeCell ref="E23:F23"/>
    <mergeCell ref="E17:F17"/>
    <mergeCell ref="E39:F39"/>
    <mergeCell ref="A6:B6"/>
    <mergeCell ref="A2:F2"/>
    <mergeCell ref="A33:F33"/>
    <mergeCell ref="E20:F20"/>
    <mergeCell ref="E38:F38"/>
    <mergeCell ref="A7:B7"/>
    <mergeCell ref="E19:F19"/>
    <mergeCell ref="A32:F32"/>
    <mergeCell ref="A37:B37"/>
    <mergeCell ref="A4:F4"/>
    <mergeCell ref="C40:D40"/>
    <mergeCell ref="E40:F40"/>
    <mergeCell ref="A12:B12"/>
    <mergeCell ref="C12:D12"/>
    <mergeCell ref="A10:F10"/>
    <mergeCell ref="A28:F28"/>
    <mergeCell ref="C11:D11"/>
    <mergeCell ref="A5:B5"/>
    <mergeCell ref="A31:F31"/>
    <mergeCell ref="A14:B14"/>
    <mergeCell ref="A34:F34"/>
    <mergeCell ref="E26:F26"/>
    <mergeCell ref="A8:B8"/>
    <mergeCell ref="A30:F30"/>
    <mergeCell ref="A15:F15"/>
    <mergeCell ref="C8:D8"/>
    <mergeCell ref="C39:D39"/>
    <mergeCell ref="A38:B38"/>
    <mergeCell ref="C7:D7"/>
    <mergeCell ref="E16:F16"/>
    <mergeCell ref="A36:F36"/>
    <mergeCell ref="C38:D38"/>
    <mergeCell ref="E25:F25"/>
    <mergeCell ref="A1:F1"/>
    <mergeCell ref="C37:D37"/>
    <mergeCell ref="A13:B13"/>
    <mergeCell ref="E37:F37"/>
    <mergeCell ref="E22:F22"/>
    <mergeCell ref="C13:D13"/>
    <mergeCell ref="A40:B40"/>
    <mergeCell ref="E18:F18"/>
    <mergeCell ref="A39:B39"/>
    <mergeCell ref="E21:F21"/>
  </mergeCells>
  <dataValidations count="1">
    <dataValidation sqref="C11:C14" showDropDown="0" showInputMessage="0" showErrorMessage="0" allowBlank="1" errorTitle="درصد نامعتبر" error="درصدی بین ۰ تا ۱۰۰ وارد کنید (مثلاً 43%)" type="decimal" operator="between">
      <formula1>0</formula1>
      <formula2>1</formula2>
    </dataValidation>
  </dataValidation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2" t="inlineStr">
        <is>
          <t>راهنمای گزارش هفتگی یک‌صفحه‌ای</t>
        </is>
      </c>
    </row>
    <row r="2">
      <c r="A2" s="43" t="inlineStr"/>
    </row>
    <row r="3">
      <c r="A3" s="24" t="inlineStr">
        <is>
          <t>۱) برگه‌ی «ورودی‌ها» را باز کنید و فقط سلول‌های آبیِ زمینه‌زرد را پر کنید. نمونه‌ها را پاک کنید.</t>
        </is>
      </c>
    </row>
    <row r="4">
      <c r="A4" s="24" t="inlineStr">
        <is>
          <t>۲) پیشرفت‌ها «تجمعی» هستند (از شروع پروژه تا امروز)، نه فقط کار همین هفته.</t>
        </is>
      </c>
    </row>
    <row r="5">
      <c r="A5" s="24" t="inlineStr">
        <is>
          <t>۳) تاریخ‌ها شمسی و به شکل 1405/07/20 (اعداد فارسی هم قبول است). تأخیر خودکار حساب می‌شود.</t>
        </is>
      </c>
    </row>
    <row r="6">
      <c r="A6" s="24" t="inlineStr">
        <is>
          <t>۴) هر تعداد فعالیت عقب‌افتاده وارد کنید؛ گزارش فقط ۳ تای بیشترین تأخیر را نشان می‌دهد.</t>
        </is>
      </c>
    </row>
    <row r="7">
      <c r="A7" s="24" t="inlineStr">
        <is>
          <t>۵) بخش «تصمیم‌های لازم» را خالی نگذارید؛ گزارش برای همین است.</t>
        </is>
      </c>
    </row>
    <row r="8">
      <c r="A8" s="24" t="inlineStr">
        <is>
          <t>۶) برگه‌ی «گزارش» آماده‌ی چاپ روی یک صفحه‌ی A4 است: File ← Print، یا خروجی PDF برای ارسال.</t>
        </is>
      </c>
    </row>
    <row r="9">
      <c r="A9" s="43" t="inlineStr"/>
    </row>
    <row r="10">
      <c r="A10" s="24" t="inlineStr">
        <is>
          <t>وضعیت (SPI = پیشرفت واقعی ÷ برنامه‌ای): ۰٫۹۵ و بالاتر سبز · بین ۰٫۸۵ و ۰٫۹۵ زرد · کمتر از ۰٫۸۵ قرمز.</t>
        </is>
      </c>
    </row>
    <row r="11">
      <c r="A11" s="24" t="inlineStr">
        <is>
          <t>عدد پیشرفت را می‌توانید از قالب رایگان «منحنی S» اکسیس لبز بردارید.</t>
        </is>
      </c>
    </row>
    <row r="12">
      <c r="A12" s="43" t="inlineStr"/>
    </row>
    <row r="13">
      <c r="A13" s="44" t="inlineStr">
        <is>
          <t>AXISLABS · اکسیس لبز — از داده تا تصمیم · axislabs.ir · t.me/iraxislabs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sheetData>
    <row r="1">
      <c r="A1" s="45" t="inlineStr">
        <is>
          <t>سال شمسی</t>
        </is>
      </c>
      <c r="B1" s="45" t="inlineStr">
        <is>
          <t>اول فروردین (میلادی)</t>
        </is>
      </c>
    </row>
    <row r="2">
      <c r="A2" s="45" t="n">
        <v>1390</v>
      </c>
      <c r="B2" s="46" t="n">
        <v>40623</v>
      </c>
    </row>
    <row r="3">
      <c r="A3" s="45" t="n">
        <v>1391</v>
      </c>
      <c r="B3" s="46" t="n">
        <v>40988</v>
      </c>
    </row>
    <row r="4">
      <c r="A4" s="45" t="n">
        <v>1392</v>
      </c>
      <c r="B4" s="46" t="n">
        <v>41354</v>
      </c>
    </row>
    <row r="5">
      <c r="A5" s="45" t="n">
        <v>1393</v>
      </c>
      <c r="B5" s="46" t="n">
        <v>41719</v>
      </c>
    </row>
    <row r="6">
      <c r="A6" s="45" t="n">
        <v>1394</v>
      </c>
      <c r="B6" s="46" t="n">
        <v>42084</v>
      </c>
    </row>
    <row r="7">
      <c r="A7" s="45" t="n">
        <v>1395</v>
      </c>
      <c r="B7" s="46" t="n">
        <v>42449</v>
      </c>
    </row>
    <row r="8">
      <c r="A8" s="45" t="n">
        <v>1396</v>
      </c>
      <c r="B8" s="46" t="n">
        <v>42815</v>
      </c>
    </row>
    <row r="9">
      <c r="A9" s="45" t="n">
        <v>1397</v>
      </c>
      <c r="B9" s="46" t="n">
        <v>43180</v>
      </c>
    </row>
    <row r="10">
      <c r="A10" s="45" t="n">
        <v>1398</v>
      </c>
      <c r="B10" s="46" t="n">
        <v>43545</v>
      </c>
    </row>
    <row r="11">
      <c r="A11" s="45" t="n">
        <v>1399</v>
      </c>
      <c r="B11" s="46" t="n">
        <v>43910</v>
      </c>
    </row>
    <row r="12">
      <c r="A12" s="45" t="n">
        <v>1400</v>
      </c>
      <c r="B12" s="46" t="n">
        <v>44276</v>
      </c>
    </row>
    <row r="13">
      <c r="A13" s="45" t="n">
        <v>1401</v>
      </c>
      <c r="B13" s="46" t="n">
        <v>44641</v>
      </c>
    </row>
    <row r="14">
      <c r="A14" s="45" t="n">
        <v>1402</v>
      </c>
      <c r="B14" s="46" t="n">
        <v>45006</v>
      </c>
    </row>
    <row r="15">
      <c r="A15" s="45" t="n">
        <v>1403</v>
      </c>
      <c r="B15" s="46" t="n">
        <v>45371</v>
      </c>
    </row>
    <row r="16">
      <c r="A16" s="45" t="n">
        <v>1404</v>
      </c>
      <c r="B16" s="46" t="n">
        <v>45737</v>
      </c>
    </row>
    <row r="17">
      <c r="A17" s="45" t="n">
        <v>1405</v>
      </c>
      <c r="B17" s="46" t="n">
        <v>46102</v>
      </c>
    </row>
    <row r="18">
      <c r="A18" s="45" t="n">
        <v>1406</v>
      </c>
      <c r="B18" s="46" t="n">
        <v>46467</v>
      </c>
    </row>
    <row r="19">
      <c r="A19" s="45" t="n">
        <v>1407</v>
      </c>
      <c r="B19" s="46" t="n">
        <v>46832</v>
      </c>
    </row>
    <row r="20">
      <c r="A20" s="45" t="n">
        <v>1408</v>
      </c>
      <c r="B20" s="46" t="n">
        <v>47197</v>
      </c>
    </row>
    <row r="21">
      <c r="A21" s="45" t="n">
        <v>1409</v>
      </c>
      <c r="B21" s="46" t="n">
        <v>47563</v>
      </c>
    </row>
    <row r="22">
      <c r="A22" s="45" t="n">
        <v>1410</v>
      </c>
      <c r="B22" s="46" t="n">
        <v>47928</v>
      </c>
    </row>
    <row r="23">
      <c r="A23" s="45" t="n">
        <v>1411</v>
      </c>
      <c r="B23" s="46" t="n">
        <v>48293</v>
      </c>
    </row>
    <row r="24">
      <c r="A24" s="45" t="n">
        <v>1412</v>
      </c>
      <c r="B24" s="46" t="n">
        <v>48658</v>
      </c>
    </row>
    <row r="25">
      <c r="A25" s="45" t="n">
        <v>1413</v>
      </c>
      <c r="B25" s="46" t="n">
        <v>49024</v>
      </c>
    </row>
    <row r="26">
      <c r="A26" s="45" t="n">
        <v>1414</v>
      </c>
      <c r="B26" s="46" t="n">
        <v>49389</v>
      </c>
    </row>
    <row r="27">
      <c r="A27" s="45" t="n">
        <v>1415</v>
      </c>
      <c r="B27" s="46" t="n">
        <v>49754</v>
      </c>
    </row>
    <row r="28">
      <c r="A28" s="45" t="n">
        <v>1416</v>
      </c>
      <c r="B28" s="46" t="n">
        <v>50119</v>
      </c>
    </row>
    <row r="29">
      <c r="A29" s="45" t="n">
        <v>1417</v>
      </c>
      <c r="B29" s="46" t="n">
        <v>50485</v>
      </c>
    </row>
    <row r="30">
      <c r="A30" s="45" t="n">
        <v>1418</v>
      </c>
      <c r="B30" s="46" t="n">
        <v>50850</v>
      </c>
    </row>
    <row r="31">
      <c r="A31" s="45" t="n">
        <v>1419</v>
      </c>
      <c r="B31" s="46" t="n">
        <v>51215</v>
      </c>
    </row>
    <row r="32">
      <c r="A32" s="45" t="n">
        <v>1420</v>
      </c>
      <c r="B32" s="46" t="n">
        <v>51580</v>
      </c>
    </row>
    <row r="33">
      <c r="A33" s="45" t="n">
        <v>1421</v>
      </c>
      <c r="B33" s="46" t="n">
        <v>51946</v>
      </c>
    </row>
    <row r="34">
      <c r="A34" s="45" t="n">
        <v>1422</v>
      </c>
      <c r="B34" s="46" t="n">
        <v>52311</v>
      </c>
    </row>
    <row r="35">
      <c r="A35" s="45" t="n">
        <v>1423</v>
      </c>
      <c r="B35" s="46" t="n">
        <v>52676</v>
      </c>
    </row>
    <row r="36">
      <c r="A36" s="45" t="n">
        <v>1424</v>
      </c>
      <c r="B36" s="46" t="n">
        <v>53041</v>
      </c>
    </row>
    <row r="37">
      <c r="A37" s="45" t="n">
        <v>1425</v>
      </c>
      <c r="B37" s="46" t="n">
        <v>53407</v>
      </c>
    </row>
    <row r="38">
      <c r="A38" s="45" t="n">
        <v>1426</v>
      </c>
      <c r="B38" s="46" t="n">
        <v>53772</v>
      </c>
    </row>
    <row r="39">
      <c r="A39" s="45" t="n">
        <v>1427</v>
      </c>
      <c r="B39" s="46" t="n">
        <v>54137</v>
      </c>
    </row>
    <row r="40">
      <c r="A40" s="45" t="n">
        <v>1428</v>
      </c>
      <c r="B40" s="46" t="n">
        <v>54502</v>
      </c>
    </row>
    <row r="41">
      <c r="A41" s="45" t="n">
        <v>1429</v>
      </c>
      <c r="B41" s="46" t="n">
        <v>54868</v>
      </c>
    </row>
    <row r="42">
      <c r="A42" s="45" t="n">
        <v>1430</v>
      </c>
      <c r="B42" s="46" t="n">
        <v>55233</v>
      </c>
    </row>
    <row r="43">
      <c r="A43" s="45" t="n">
        <v>1431</v>
      </c>
      <c r="B43" s="46" t="n">
        <v>55598</v>
      </c>
    </row>
    <row r="44">
      <c r="A44" s="45" t="n">
        <v>1432</v>
      </c>
      <c r="B44" s="46" t="n">
        <v>55963</v>
      </c>
    </row>
    <row r="45">
      <c r="A45" s="45" t="n">
        <v>1433</v>
      </c>
      <c r="B45" s="46" t="n">
        <v>56329</v>
      </c>
    </row>
    <row r="46">
      <c r="A46" s="45" t="n">
        <v>1434</v>
      </c>
      <c r="B46" s="46" t="n">
        <v>56694</v>
      </c>
    </row>
    <row r="47">
      <c r="A47" s="45" t="n">
        <v>1435</v>
      </c>
      <c r="B47" s="46" t="n">
        <v>57059</v>
      </c>
    </row>
    <row r="48">
      <c r="A48" s="45" t="n">
        <v>1436</v>
      </c>
      <c r="B48" s="46" t="n">
        <v>57424</v>
      </c>
    </row>
    <row r="49">
      <c r="A49" s="45" t="n">
        <v>1437</v>
      </c>
      <c r="B49" s="46" t="n">
        <v>57790</v>
      </c>
    </row>
    <row r="50">
      <c r="A50" s="45" t="n">
        <v>1438</v>
      </c>
      <c r="B50" s="46" t="n">
        <v>58155</v>
      </c>
    </row>
    <row r="51">
      <c r="A51" s="45" t="n">
        <v>1439</v>
      </c>
      <c r="B51" s="46" t="n">
        <v>58520</v>
      </c>
    </row>
    <row r="52">
      <c r="A52" s="45" t="n">
        <v>1440</v>
      </c>
      <c r="B52" s="46" t="n">
        <v>58885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2026-10-11T14:23:32Z</dcterms:created>
  <dcterms:modified xsi:type="dcterms:W3CDTF">2026-10-11T14:23:32Z</dcterms:modified>
</cp:coreProperties>
</file>